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FD53213F-1E1F-46D1-84AE-82AAF5078F4A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individuals LGCS" sheetId="16" r:id="rId7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4" l="1"/>
  <c r="J27" i="4"/>
  <c r="J31" i="4"/>
  <c r="J28" i="4"/>
  <c r="J29" i="4"/>
  <c r="J30" i="4"/>
  <c r="J26" i="4"/>
  <c r="H10" i="4"/>
  <c r="H11" i="4"/>
  <c r="H12" i="4"/>
  <c r="H13" i="4"/>
  <c r="H14" i="4"/>
  <c r="H15" i="4"/>
  <c r="H16" i="4"/>
  <c r="H17" i="4"/>
  <c r="H18" i="4"/>
  <c r="H19" i="4"/>
  <c r="H20" i="4"/>
  <c r="H9" i="4"/>
  <c r="H7" i="4"/>
  <c r="H8" i="4"/>
  <c r="H6" i="4"/>
  <c r="T412" i="17"/>
  <c r="U61" i="17"/>
  <c r="E413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K37" i="14" l="1"/>
  <c r="K29" i="14"/>
  <c r="K22" i="14"/>
  <c r="K21" i="14"/>
  <c r="K13" i="14"/>
  <c r="J43" i="14"/>
  <c r="L46" i="12"/>
  <c r="K46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D20" i="4"/>
  <c r="C20" i="4"/>
  <c r="G19" i="4"/>
  <c r="F20" i="4"/>
  <c r="E20" i="4"/>
  <c r="G46" i="12"/>
  <c r="H46" i="12"/>
  <c r="I42" i="14"/>
  <c r="K42" i="14" s="1"/>
  <c r="I41" i="14"/>
  <c r="K41" i="14" s="1"/>
  <c r="I40" i="14"/>
  <c r="K40" i="14" s="1"/>
  <c r="I39" i="14"/>
  <c r="K39" i="14" s="1"/>
  <c r="I38" i="14"/>
  <c r="H37" i="14"/>
  <c r="I37" i="14" s="1"/>
  <c r="H36" i="14"/>
  <c r="I36" i="14" s="1"/>
  <c r="K36" i="14" s="1"/>
  <c r="I35" i="14"/>
  <c r="I34" i="14"/>
  <c r="H33" i="14"/>
  <c r="I33" i="14" s="1"/>
  <c r="I32" i="14"/>
  <c r="H31" i="14"/>
  <c r="I31" i="14" s="1"/>
  <c r="K31" i="14" s="1"/>
  <c r="I30" i="14"/>
  <c r="I29" i="14"/>
  <c r="H28" i="14"/>
  <c r="I28" i="14" s="1"/>
  <c r="K28" i="14" s="1"/>
  <c r="H27" i="14"/>
  <c r="I27" i="14" s="1"/>
  <c r="H26" i="14"/>
  <c r="I26" i="14" s="1"/>
  <c r="K26" i="14" s="1"/>
  <c r="I25" i="14"/>
  <c r="K25" i="14" s="1"/>
  <c r="I24" i="14"/>
  <c r="I23" i="14"/>
  <c r="K23" i="14" s="1"/>
  <c r="I22" i="14"/>
  <c r="H21" i="14"/>
  <c r="I21" i="14" s="1"/>
  <c r="I20" i="14"/>
  <c r="I19" i="14"/>
  <c r="K19" i="14" s="1"/>
  <c r="I18" i="14"/>
  <c r="K18" i="14" s="1"/>
  <c r="H17" i="14"/>
  <c r="I17" i="14" s="1"/>
  <c r="K17" i="14" s="1"/>
  <c r="I16" i="14"/>
  <c r="H15" i="14"/>
  <c r="I15" i="14" s="1"/>
  <c r="K15" i="14" s="1"/>
  <c r="H14" i="14"/>
  <c r="I14" i="14" s="1"/>
  <c r="I13" i="14"/>
  <c r="H12" i="14"/>
  <c r="I12" i="14" s="1"/>
  <c r="H11" i="14"/>
  <c r="I11" i="14" s="1"/>
  <c r="K11" i="14" s="1"/>
  <c r="I10" i="14"/>
  <c r="K10" i="14" s="1"/>
  <c r="I9" i="14"/>
  <c r="K9" i="14" s="1"/>
  <c r="H8" i="14"/>
  <c r="I8" i="14" s="1"/>
  <c r="K8" i="14" s="1"/>
  <c r="I7" i="14"/>
  <c r="K7" i="14" s="1"/>
  <c r="H6" i="14"/>
  <c r="M407" i="17"/>
  <c r="M406" i="17"/>
  <c r="M399" i="17"/>
  <c r="M391" i="17"/>
  <c r="M383" i="17"/>
  <c r="M375" i="17"/>
  <c r="M374" i="17"/>
  <c r="M367" i="17"/>
  <c r="M366" i="17"/>
  <c r="M359" i="17"/>
  <c r="M358" i="17"/>
  <c r="M351" i="17"/>
  <c r="M350" i="17"/>
  <c r="M343" i="17"/>
  <c r="M342" i="17"/>
  <c r="M331" i="17"/>
  <c r="M326" i="17"/>
  <c r="M323" i="17"/>
  <c r="M318" i="17"/>
  <c r="M315" i="17"/>
  <c r="M310" i="17"/>
  <c r="M301" i="17"/>
  <c r="M294" i="17"/>
  <c r="M290" i="17"/>
  <c r="M286" i="17"/>
  <c r="M285" i="17"/>
  <c r="M282" i="17"/>
  <c r="M278" i="17"/>
  <c r="M270" i="17"/>
  <c r="M266" i="17"/>
  <c r="M262" i="17"/>
  <c r="M258" i="17"/>
  <c r="M253" i="17"/>
  <c r="M250" i="17"/>
  <c r="M246" i="17"/>
  <c r="M242" i="17"/>
  <c r="M237" i="17"/>
  <c r="M236" i="17"/>
  <c r="M233" i="17"/>
  <c r="M229" i="17"/>
  <c r="M228" i="17"/>
  <c r="M217" i="17"/>
  <c r="M213" i="17"/>
  <c r="M212" i="17"/>
  <c r="M205" i="17"/>
  <c r="M197" i="17"/>
  <c r="M188" i="17"/>
  <c r="M180" i="17"/>
  <c r="M173" i="17"/>
  <c r="M172" i="17"/>
  <c r="M169" i="17"/>
  <c r="M165" i="17"/>
  <c r="M157" i="17"/>
  <c r="M149" i="17"/>
  <c r="M129" i="17"/>
  <c r="M116" i="17"/>
  <c r="M73" i="17"/>
  <c r="M65" i="17"/>
  <c r="M52" i="17"/>
  <c r="M8" i="17"/>
  <c r="S306" i="17"/>
  <c r="Z26" i="17"/>
  <c r="Y26" i="17"/>
  <c r="W26" i="17"/>
  <c r="V26" i="17"/>
  <c r="U26" i="17"/>
  <c r="G413" i="17"/>
  <c r="T26" i="17"/>
  <c r="S26" i="17"/>
  <c r="S183" i="17"/>
  <c r="U183" i="17"/>
  <c r="V183" i="17"/>
  <c r="W183" i="17"/>
  <c r="Z183" i="17"/>
  <c r="K355" i="17"/>
  <c r="M355" i="17" s="1"/>
  <c r="Y355" i="17"/>
  <c r="AA355" i="17" s="1"/>
  <c r="K356" i="17"/>
  <c r="M356" i="17" s="1"/>
  <c r="Y356" i="17"/>
  <c r="AA356" i="17" s="1"/>
  <c r="K357" i="17"/>
  <c r="M357" i="17" s="1"/>
  <c r="Y357" i="17"/>
  <c r="AA357" i="17" s="1"/>
  <c r="K358" i="17"/>
  <c r="Y358" i="17"/>
  <c r="AA358" i="17" s="1"/>
  <c r="K359" i="17"/>
  <c r="Y359" i="17"/>
  <c r="AA359" i="17" s="1"/>
  <c r="K360" i="17"/>
  <c r="M360" i="17" s="1"/>
  <c r="Y360" i="17"/>
  <c r="AA360" i="17" s="1"/>
  <c r="K361" i="17"/>
  <c r="M361" i="17" s="1"/>
  <c r="Y361" i="17"/>
  <c r="AA361" i="17" s="1"/>
  <c r="K362" i="17"/>
  <c r="M362" i="17" s="1"/>
  <c r="Y362" i="17"/>
  <c r="AA362" i="17" s="1"/>
  <c r="H363" i="17"/>
  <c r="I363" i="17"/>
  <c r="K363" i="17" s="1"/>
  <c r="L363" i="17"/>
  <c r="Y363" i="17"/>
  <c r="AA363" i="17" s="1"/>
  <c r="K364" i="17"/>
  <c r="M364" i="17" s="1"/>
  <c r="Y364" i="17"/>
  <c r="AA364" i="17" s="1"/>
  <c r="K365" i="17"/>
  <c r="M365" i="17" s="1"/>
  <c r="Y365" i="17"/>
  <c r="AA365" i="17" s="1"/>
  <c r="K366" i="17"/>
  <c r="Y366" i="17"/>
  <c r="AA366" i="17" s="1"/>
  <c r="K367" i="17"/>
  <c r="Y367" i="17"/>
  <c r="AA367" i="17" s="1"/>
  <c r="K368" i="17"/>
  <c r="M368" i="17" s="1"/>
  <c r="Y368" i="17"/>
  <c r="AA368" i="17" s="1"/>
  <c r="K369" i="17"/>
  <c r="M369" i="17" s="1"/>
  <c r="Y369" i="17"/>
  <c r="AA369" i="17" s="1"/>
  <c r="K370" i="17"/>
  <c r="M370" i="17" s="1"/>
  <c r="Y370" i="17"/>
  <c r="AA370" i="17" s="1"/>
  <c r="L413" i="17"/>
  <c r="I413" i="17"/>
  <c r="H413" i="17"/>
  <c r="Y412" i="17"/>
  <c r="AA412" i="17" s="1"/>
  <c r="K412" i="17"/>
  <c r="F412" i="17"/>
  <c r="M412" i="17" s="1"/>
  <c r="Z411" i="17"/>
  <c r="X411" i="17"/>
  <c r="W411" i="17"/>
  <c r="Y411" i="17" s="1"/>
  <c r="V411" i="17"/>
  <c r="U411" i="17"/>
  <c r="T411" i="17"/>
  <c r="S411" i="17"/>
  <c r="K411" i="17"/>
  <c r="F411" i="17"/>
  <c r="M411" i="17" s="1"/>
  <c r="Y410" i="17"/>
  <c r="AA410" i="17" s="1"/>
  <c r="K410" i="17"/>
  <c r="F410" i="17"/>
  <c r="M410" i="17" s="1"/>
  <c r="Y409" i="17"/>
  <c r="AA409" i="17" s="1"/>
  <c r="K409" i="17"/>
  <c r="F409" i="17"/>
  <c r="M409" i="17" s="1"/>
  <c r="Y408" i="17"/>
  <c r="AA408" i="17" s="1"/>
  <c r="K408" i="17"/>
  <c r="F408" i="17"/>
  <c r="M408" i="17" s="1"/>
  <c r="Y407" i="17"/>
  <c r="AA407" i="17" s="1"/>
  <c r="K407" i="17"/>
  <c r="F407" i="17"/>
  <c r="Y406" i="17"/>
  <c r="AA406" i="17" s="1"/>
  <c r="K406" i="17"/>
  <c r="F406" i="17"/>
  <c r="Y405" i="17"/>
  <c r="AA405" i="17" s="1"/>
  <c r="K405" i="17"/>
  <c r="F405" i="17"/>
  <c r="M405" i="17" s="1"/>
  <c r="Z404" i="17"/>
  <c r="X404" i="17"/>
  <c r="W404" i="17"/>
  <c r="Y404" i="17" s="1"/>
  <c r="V404" i="17"/>
  <c r="U404" i="17"/>
  <c r="T404" i="17"/>
  <c r="S404" i="17"/>
  <c r="K404" i="17"/>
  <c r="F404" i="17"/>
  <c r="M404" i="17" s="1"/>
  <c r="Y403" i="17"/>
  <c r="AA403" i="17" s="1"/>
  <c r="K403" i="17"/>
  <c r="F403" i="17"/>
  <c r="M403" i="17" s="1"/>
  <c r="Y402" i="17"/>
  <c r="AA402" i="17" s="1"/>
  <c r="K402" i="17"/>
  <c r="F402" i="17"/>
  <c r="M402" i="17" s="1"/>
  <c r="Y401" i="17"/>
  <c r="AA401" i="17" s="1"/>
  <c r="K401" i="17"/>
  <c r="F401" i="17"/>
  <c r="M401" i="17" s="1"/>
  <c r="Y400" i="17"/>
  <c r="AA400" i="17" s="1"/>
  <c r="K400" i="17"/>
  <c r="F400" i="17"/>
  <c r="M400" i="17" s="1"/>
  <c r="Y399" i="17"/>
  <c r="AA399" i="17" s="1"/>
  <c r="K399" i="17"/>
  <c r="F399" i="17"/>
  <c r="Y398" i="17"/>
  <c r="AA398" i="17" s="1"/>
  <c r="K398" i="17"/>
  <c r="F398" i="17"/>
  <c r="M398" i="17" s="1"/>
  <c r="Y397" i="17"/>
  <c r="AA397" i="17" s="1"/>
  <c r="K397" i="17"/>
  <c r="F397" i="17"/>
  <c r="M397" i="17" s="1"/>
  <c r="Y396" i="17"/>
  <c r="AA396" i="17" s="1"/>
  <c r="K396" i="17"/>
  <c r="F396" i="17"/>
  <c r="M396" i="17" s="1"/>
  <c r="Y395" i="17"/>
  <c r="AA395" i="17" s="1"/>
  <c r="K395" i="17"/>
  <c r="F395" i="17"/>
  <c r="M395" i="17" s="1"/>
  <c r="Y394" i="17"/>
  <c r="AA394" i="17" s="1"/>
  <c r="K394" i="17"/>
  <c r="F394" i="17"/>
  <c r="M394" i="17" s="1"/>
  <c r="Y393" i="17"/>
  <c r="AA393" i="17" s="1"/>
  <c r="K393" i="17"/>
  <c r="F393" i="17"/>
  <c r="M393" i="17" s="1"/>
  <c r="Y392" i="17"/>
  <c r="AA392" i="17" s="1"/>
  <c r="K392" i="17"/>
  <c r="F392" i="17"/>
  <c r="M392" i="17" s="1"/>
  <c r="Y391" i="17"/>
  <c r="AA391" i="17" s="1"/>
  <c r="K391" i="17"/>
  <c r="F391" i="17"/>
  <c r="Y390" i="17"/>
  <c r="AA390" i="17" s="1"/>
  <c r="K390" i="17"/>
  <c r="F390" i="17"/>
  <c r="M390" i="17" s="1"/>
  <c r="Z389" i="17"/>
  <c r="X389" i="17"/>
  <c r="W389" i="17"/>
  <c r="Y389" i="17" s="1"/>
  <c r="V389" i="17"/>
  <c r="U389" i="17"/>
  <c r="AA389" i="17" s="1"/>
  <c r="T389" i="17"/>
  <c r="S389" i="17"/>
  <c r="K389" i="17"/>
  <c r="F389" i="17"/>
  <c r="Y388" i="17"/>
  <c r="AA388" i="17" s="1"/>
  <c r="K388" i="17"/>
  <c r="F388" i="17"/>
  <c r="Y387" i="17"/>
  <c r="AA387" i="17" s="1"/>
  <c r="L387" i="17"/>
  <c r="I387" i="17"/>
  <c r="K387" i="17" s="1"/>
  <c r="H387" i="17"/>
  <c r="G387" i="17"/>
  <c r="F387" i="17"/>
  <c r="E387" i="17"/>
  <c r="M387" i="17" s="1"/>
  <c r="Y386" i="17"/>
  <c r="AA386" i="17" s="1"/>
  <c r="K386" i="17"/>
  <c r="M386" i="17" s="1"/>
  <c r="Y385" i="17"/>
  <c r="AA385" i="17" s="1"/>
  <c r="K385" i="17"/>
  <c r="M385" i="17" s="1"/>
  <c r="Y384" i="17"/>
  <c r="AA384" i="17" s="1"/>
  <c r="K384" i="17"/>
  <c r="M384" i="17" s="1"/>
  <c r="Y383" i="17"/>
  <c r="AA383" i="17" s="1"/>
  <c r="K383" i="17"/>
  <c r="Y382" i="17"/>
  <c r="AA382" i="17" s="1"/>
  <c r="K382" i="17"/>
  <c r="M382" i="17" s="1"/>
  <c r="Y381" i="17"/>
  <c r="AA381" i="17" s="1"/>
  <c r="K381" i="17"/>
  <c r="M381" i="17" s="1"/>
  <c r="Y380" i="17"/>
  <c r="AA380" i="17" s="1"/>
  <c r="K380" i="17"/>
  <c r="M380" i="17" s="1"/>
  <c r="Y379" i="17"/>
  <c r="AA379" i="17" s="1"/>
  <c r="K379" i="17"/>
  <c r="M379" i="17" s="1"/>
  <c r="Y378" i="17"/>
  <c r="AA378" i="17" s="1"/>
  <c r="K378" i="17"/>
  <c r="M378" i="17" s="1"/>
  <c r="Y377" i="17"/>
  <c r="AA377" i="17" s="1"/>
  <c r="K377" i="17"/>
  <c r="M377" i="17" s="1"/>
  <c r="Y376" i="17"/>
  <c r="AA376" i="17" s="1"/>
  <c r="K376" i="17"/>
  <c r="M376" i="17" s="1"/>
  <c r="Y375" i="17"/>
  <c r="AA375" i="17" s="1"/>
  <c r="K375" i="17"/>
  <c r="Y374" i="17"/>
  <c r="AA374" i="17" s="1"/>
  <c r="K374" i="17"/>
  <c r="Y373" i="17"/>
  <c r="AA373" i="17" s="1"/>
  <c r="K373" i="17"/>
  <c r="M373" i="17" s="1"/>
  <c r="Y372" i="17"/>
  <c r="AA372" i="17" s="1"/>
  <c r="K372" i="17"/>
  <c r="M372" i="17" s="1"/>
  <c r="Z371" i="17"/>
  <c r="X371" i="17"/>
  <c r="W371" i="17"/>
  <c r="Y371" i="17" s="1"/>
  <c r="V371" i="17"/>
  <c r="U371" i="17"/>
  <c r="T371" i="17"/>
  <c r="S371" i="17"/>
  <c r="K371" i="17"/>
  <c r="M371" i="17" s="1"/>
  <c r="G363" i="17"/>
  <c r="F363" i="17"/>
  <c r="E363" i="17"/>
  <c r="M363" i="17" s="1"/>
  <c r="Z354" i="17"/>
  <c r="X354" i="17"/>
  <c r="W354" i="17"/>
  <c r="V354" i="17"/>
  <c r="U354" i="17"/>
  <c r="S354" i="17"/>
  <c r="K354" i="17"/>
  <c r="M354" i="17" s="1"/>
  <c r="Y353" i="17"/>
  <c r="T353" i="17"/>
  <c r="K353" i="17"/>
  <c r="M353" i="17" s="1"/>
  <c r="Y352" i="17"/>
  <c r="T352" i="17"/>
  <c r="AA352" i="17" s="1"/>
  <c r="K352" i="17"/>
  <c r="M352" i="17" s="1"/>
  <c r="Y351" i="17"/>
  <c r="T351" i="17"/>
  <c r="K351" i="17"/>
  <c r="Y350" i="17"/>
  <c r="T350" i="17"/>
  <c r="K350" i="17"/>
  <c r="Y349" i="17"/>
  <c r="T349" i="17"/>
  <c r="K349" i="17"/>
  <c r="M349" i="17" s="1"/>
  <c r="Y348" i="17"/>
  <c r="T348" i="17"/>
  <c r="AA348" i="17" s="1"/>
  <c r="K348" i="17"/>
  <c r="M348" i="17" s="1"/>
  <c r="Y347" i="17"/>
  <c r="T347" i="17"/>
  <c r="AA347" i="17" s="1"/>
  <c r="K347" i="17"/>
  <c r="M347" i="17" s="1"/>
  <c r="Y346" i="17"/>
  <c r="T346" i="17"/>
  <c r="AA346" i="17" s="1"/>
  <c r="K346" i="17"/>
  <c r="M346" i="17" s="1"/>
  <c r="Y345" i="17"/>
  <c r="T345" i="17"/>
  <c r="K345" i="17"/>
  <c r="M345" i="17" s="1"/>
  <c r="Y344" i="17"/>
  <c r="T344" i="17"/>
  <c r="AA344" i="17" s="1"/>
  <c r="K344" i="17"/>
  <c r="M344" i="17" s="1"/>
  <c r="Y343" i="17"/>
  <c r="T343" i="17"/>
  <c r="K343" i="17"/>
  <c r="Y342" i="17"/>
  <c r="T342" i="17"/>
  <c r="K342" i="17"/>
  <c r="Y341" i="17"/>
  <c r="T341" i="17"/>
  <c r="K341" i="17"/>
  <c r="M341" i="17" s="1"/>
  <c r="Y340" i="17"/>
  <c r="T340" i="17"/>
  <c r="AA340" i="17" s="1"/>
  <c r="K340" i="17"/>
  <c r="M340" i="17" s="1"/>
  <c r="Y339" i="17"/>
  <c r="T339" i="17"/>
  <c r="AA339" i="17" s="1"/>
  <c r="K339" i="17"/>
  <c r="M339" i="17" s="1"/>
  <c r="Y338" i="17"/>
  <c r="T338" i="17"/>
  <c r="AA338" i="17" s="1"/>
  <c r="K338" i="17"/>
  <c r="M338" i="17" s="1"/>
  <c r="Y337" i="17"/>
  <c r="T337" i="17"/>
  <c r="K337" i="17"/>
  <c r="M337" i="17" s="1"/>
  <c r="Y336" i="17"/>
  <c r="T336" i="17"/>
  <c r="AA336" i="17" s="1"/>
  <c r="K336" i="17"/>
  <c r="M336" i="17" s="1"/>
  <c r="Y335" i="17"/>
  <c r="T335" i="17"/>
  <c r="L335" i="17"/>
  <c r="I335" i="17"/>
  <c r="H335" i="17"/>
  <c r="G335" i="17"/>
  <c r="F335" i="17"/>
  <c r="E335" i="17"/>
  <c r="Y334" i="17"/>
  <c r="T334" i="17"/>
  <c r="J334" i="17"/>
  <c r="K334" i="17" s="1"/>
  <c r="M334" i="17" s="1"/>
  <c r="Y333" i="17"/>
  <c r="T333" i="17"/>
  <c r="J333" i="17"/>
  <c r="K333" i="17" s="1"/>
  <c r="M333" i="17" s="1"/>
  <c r="Y332" i="17"/>
  <c r="T332" i="17"/>
  <c r="K332" i="17"/>
  <c r="M332" i="17" s="1"/>
  <c r="J332" i="17"/>
  <c r="Y331" i="17"/>
  <c r="T331" i="17"/>
  <c r="J331" i="17"/>
  <c r="K331" i="17" s="1"/>
  <c r="Z330" i="17"/>
  <c r="W330" i="17"/>
  <c r="V330" i="17"/>
  <c r="U330" i="17"/>
  <c r="T330" i="17"/>
  <c r="S330" i="17"/>
  <c r="J330" i="17"/>
  <c r="K330" i="17" s="1"/>
  <c r="M330" i="17" s="1"/>
  <c r="X329" i="17"/>
  <c r="Y329" i="17" s="1"/>
  <c r="AA329" i="17" s="1"/>
  <c r="J329" i="17"/>
  <c r="K329" i="17" s="1"/>
  <c r="M329" i="17" s="1"/>
  <c r="Y328" i="17"/>
  <c r="AA328" i="17" s="1"/>
  <c r="X328" i="17"/>
  <c r="J328" i="17"/>
  <c r="K328" i="17" s="1"/>
  <c r="M328" i="17" s="1"/>
  <c r="X327" i="17"/>
  <c r="Y327" i="17" s="1"/>
  <c r="AA327" i="17" s="1"/>
  <c r="J327" i="17"/>
  <c r="K327" i="17" s="1"/>
  <c r="M327" i="17" s="1"/>
  <c r="X326" i="17"/>
  <c r="Y326" i="17" s="1"/>
  <c r="AA326" i="17" s="1"/>
  <c r="J326" i="17"/>
  <c r="K326" i="17" s="1"/>
  <c r="X325" i="17"/>
  <c r="Y325" i="17" s="1"/>
  <c r="AA325" i="17" s="1"/>
  <c r="J325" i="17"/>
  <c r="K325" i="17" s="1"/>
  <c r="M325" i="17" s="1"/>
  <c r="X324" i="17"/>
  <c r="Y324" i="17" s="1"/>
  <c r="AA324" i="17" s="1"/>
  <c r="J324" i="17"/>
  <c r="K324" i="17" s="1"/>
  <c r="M324" i="17" s="1"/>
  <c r="X323" i="17"/>
  <c r="Y323" i="17" s="1"/>
  <c r="AA323" i="17" s="1"/>
  <c r="J323" i="17"/>
  <c r="K323" i="17" s="1"/>
  <c r="X322" i="17"/>
  <c r="Y322" i="17" s="1"/>
  <c r="AA322" i="17" s="1"/>
  <c r="K322" i="17"/>
  <c r="M322" i="17" s="1"/>
  <c r="J322" i="17"/>
  <c r="X321" i="17"/>
  <c r="Y321" i="17" s="1"/>
  <c r="AA321" i="17" s="1"/>
  <c r="J321" i="17"/>
  <c r="K321" i="17" s="1"/>
  <c r="M321" i="17" s="1"/>
  <c r="X320" i="17"/>
  <c r="Y320" i="17" s="1"/>
  <c r="AA320" i="17" s="1"/>
  <c r="J320" i="17"/>
  <c r="K320" i="17" s="1"/>
  <c r="M320" i="17" s="1"/>
  <c r="X319" i="17"/>
  <c r="Y319" i="17" s="1"/>
  <c r="AA319" i="17" s="1"/>
  <c r="J319" i="17"/>
  <c r="K319" i="17" s="1"/>
  <c r="M319" i="17" s="1"/>
  <c r="X318" i="17"/>
  <c r="Y318" i="17" s="1"/>
  <c r="AA318" i="17" s="1"/>
  <c r="K318" i="17"/>
  <c r="J318" i="17"/>
  <c r="X317" i="17"/>
  <c r="Y317" i="17" s="1"/>
  <c r="AA317" i="17" s="1"/>
  <c r="J317" i="17"/>
  <c r="K317" i="17" s="1"/>
  <c r="M317" i="17" s="1"/>
  <c r="X316" i="17"/>
  <c r="Y316" i="17" s="1"/>
  <c r="AA316" i="17" s="1"/>
  <c r="J316" i="17"/>
  <c r="K316" i="17" s="1"/>
  <c r="M316" i="17" s="1"/>
  <c r="X315" i="17"/>
  <c r="Y315" i="17" s="1"/>
  <c r="AA315" i="17" s="1"/>
  <c r="J315" i="17"/>
  <c r="K315" i="17" s="1"/>
  <c r="Y314" i="17"/>
  <c r="AA314" i="17" s="1"/>
  <c r="X314" i="17"/>
  <c r="J314" i="17"/>
  <c r="K314" i="17" s="1"/>
  <c r="M314" i="17" s="1"/>
  <c r="X313" i="17"/>
  <c r="Y313" i="17" s="1"/>
  <c r="AA313" i="17" s="1"/>
  <c r="J313" i="17"/>
  <c r="K313" i="17" s="1"/>
  <c r="M313" i="17" s="1"/>
  <c r="Y312" i="17"/>
  <c r="AA312" i="17" s="1"/>
  <c r="X312" i="17"/>
  <c r="J312" i="17"/>
  <c r="K312" i="17" s="1"/>
  <c r="M312" i="17" s="1"/>
  <c r="X311" i="17"/>
  <c r="Y311" i="17" s="1"/>
  <c r="AA311" i="17" s="1"/>
  <c r="J311" i="17"/>
  <c r="K311" i="17" s="1"/>
  <c r="M311" i="17" s="1"/>
  <c r="Y310" i="17"/>
  <c r="AA310" i="17" s="1"/>
  <c r="X310" i="17"/>
  <c r="J310" i="17"/>
  <c r="K310" i="17" s="1"/>
  <c r="X309" i="17"/>
  <c r="Y309" i="17" s="1"/>
  <c r="AA309" i="17" s="1"/>
  <c r="J309" i="17"/>
  <c r="K309" i="17" s="1"/>
  <c r="M309" i="17" s="1"/>
  <c r="Y308" i="17"/>
  <c r="AA308" i="17" s="1"/>
  <c r="X308" i="17"/>
  <c r="J308" i="17"/>
  <c r="K308" i="17" s="1"/>
  <c r="M308" i="17" s="1"/>
  <c r="X307" i="17"/>
  <c r="L307" i="17"/>
  <c r="J307" i="17"/>
  <c r="I307" i="17"/>
  <c r="K307" i="17" s="1"/>
  <c r="H307" i="17"/>
  <c r="G307" i="17"/>
  <c r="E307" i="17"/>
  <c r="Z306" i="17"/>
  <c r="W306" i="17"/>
  <c r="V306" i="17"/>
  <c r="U306" i="17"/>
  <c r="T306" i="17"/>
  <c r="K306" i="17"/>
  <c r="F306" i="17"/>
  <c r="M306" i="17" s="1"/>
  <c r="X305" i="17"/>
  <c r="Y305" i="17" s="1"/>
  <c r="AA305" i="17" s="1"/>
  <c r="K305" i="17"/>
  <c r="F305" i="17"/>
  <c r="M305" i="17" s="1"/>
  <c r="X304" i="17"/>
  <c r="Y304" i="17" s="1"/>
  <c r="AA304" i="17" s="1"/>
  <c r="K304" i="17"/>
  <c r="F304" i="17"/>
  <c r="M304" i="17" s="1"/>
  <c r="X303" i="17"/>
  <c r="Y303" i="17" s="1"/>
  <c r="AA303" i="17" s="1"/>
  <c r="K303" i="17"/>
  <c r="F303" i="17"/>
  <c r="X302" i="17"/>
  <c r="Y302" i="17" s="1"/>
  <c r="AA302" i="17" s="1"/>
  <c r="K302" i="17"/>
  <c r="M302" i="17" s="1"/>
  <c r="F302" i="17"/>
  <c r="X301" i="17"/>
  <c r="Y301" i="17" s="1"/>
  <c r="AA301" i="17" s="1"/>
  <c r="K301" i="17"/>
  <c r="F301" i="17"/>
  <c r="Y300" i="17"/>
  <c r="AA300" i="17" s="1"/>
  <c r="X300" i="17"/>
  <c r="K300" i="17"/>
  <c r="F300" i="17"/>
  <c r="M300" i="17" s="1"/>
  <c r="X299" i="17"/>
  <c r="Y299" i="17" s="1"/>
  <c r="AA299" i="17" s="1"/>
  <c r="K299" i="17"/>
  <c r="F299" i="17"/>
  <c r="M299" i="17" s="1"/>
  <c r="Y298" i="17"/>
  <c r="AA298" i="17" s="1"/>
  <c r="X298" i="17"/>
  <c r="K298" i="17"/>
  <c r="F298" i="17"/>
  <c r="M298" i="17" s="1"/>
  <c r="X297" i="17"/>
  <c r="Y297" i="17" s="1"/>
  <c r="AA297" i="17" s="1"/>
  <c r="K297" i="17"/>
  <c r="F297" i="17"/>
  <c r="M297" i="17" s="1"/>
  <c r="X296" i="17"/>
  <c r="Y296" i="17" s="1"/>
  <c r="AA296" i="17" s="1"/>
  <c r="K296" i="17"/>
  <c r="F296" i="17"/>
  <c r="M296" i="17" s="1"/>
  <c r="Y295" i="17"/>
  <c r="AA295" i="17" s="1"/>
  <c r="X295" i="17"/>
  <c r="L295" i="17"/>
  <c r="J295" i="17"/>
  <c r="I295" i="17"/>
  <c r="H295" i="17"/>
  <c r="G295" i="17"/>
  <c r="F295" i="17"/>
  <c r="E295" i="17"/>
  <c r="X294" i="17"/>
  <c r="Y294" i="17" s="1"/>
  <c r="AA294" i="17" s="1"/>
  <c r="K294" i="17"/>
  <c r="X293" i="17"/>
  <c r="Y293" i="17" s="1"/>
  <c r="AA293" i="17" s="1"/>
  <c r="K293" i="17"/>
  <c r="M293" i="17" s="1"/>
  <c r="X292" i="17"/>
  <c r="Y292" i="17" s="1"/>
  <c r="AA292" i="17" s="1"/>
  <c r="K292" i="17"/>
  <c r="M292" i="17" s="1"/>
  <c r="X291" i="17"/>
  <c r="Y291" i="17" s="1"/>
  <c r="AA291" i="17" s="1"/>
  <c r="K291" i="17"/>
  <c r="M291" i="17" s="1"/>
  <c r="X290" i="17"/>
  <c r="Y290" i="17" s="1"/>
  <c r="AA290" i="17" s="1"/>
  <c r="K290" i="17"/>
  <c r="Y289" i="17"/>
  <c r="AA289" i="17" s="1"/>
  <c r="X289" i="17"/>
  <c r="K289" i="17"/>
  <c r="M289" i="17" s="1"/>
  <c r="Z288" i="17"/>
  <c r="X288" i="17"/>
  <c r="W288" i="17"/>
  <c r="V288" i="17"/>
  <c r="U288" i="17"/>
  <c r="S288" i="17"/>
  <c r="K288" i="17"/>
  <c r="M288" i="17" s="1"/>
  <c r="Y287" i="17"/>
  <c r="T287" i="17"/>
  <c r="AA287" i="17" s="1"/>
  <c r="K287" i="17"/>
  <c r="M287" i="17" s="1"/>
  <c r="Y286" i="17"/>
  <c r="T286" i="17"/>
  <c r="AA286" i="17" s="1"/>
  <c r="K286" i="17"/>
  <c r="Y285" i="17"/>
  <c r="T285" i="17"/>
  <c r="K285" i="17"/>
  <c r="Y284" i="17"/>
  <c r="T284" i="17"/>
  <c r="AA284" i="17" s="1"/>
  <c r="K284" i="17"/>
  <c r="M284" i="17" s="1"/>
  <c r="Y283" i="17"/>
  <c r="T283" i="17"/>
  <c r="K283" i="17"/>
  <c r="M283" i="17" s="1"/>
  <c r="Y282" i="17"/>
  <c r="T282" i="17"/>
  <c r="K282" i="17"/>
  <c r="Y281" i="17"/>
  <c r="T281" i="17"/>
  <c r="K281" i="17"/>
  <c r="M281" i="17" s="1"/>
  <c r="Y280" i="17"/>
  <c r="T280" i="17"/>
  <c r="AA280" i="17" s="1"/>
  <c r="K280" i="17"/>
  <c r="M280" i="17" s="1"/>
  <c r="Y279" i="17"/>
  <c r="T279" i="17"/>
  <c r="AA279" i="17" s="1"/>
  <c r="K279" i="17"/>
  <c r="M279" i="17" s="1"/>
  <c r="Y278" i="17"/>
  <c r="T278" i="17"/>
  <c r="AA278" i="17" s="1"/>
  <c r="K278" i="17"/>
  <c r="Y277" i="17"/>
  <c r="T277" i="17"/>
  <c r="L277" i="17"/>
  <c r="J277" i="17"/>
  <c r="I277" i="17"/>
  <c r="K277" i="17" s="1"/>
  <c r="H277" i="17"/>
  <c r="G277" i="17"/>
  <c r="F277" i="17"/>
  <c r="E277" i="17"/>
  <c r="M277" i="17" s="1"/>
  <c r="Y276" i="17"/>
  <c r="T276" i="17"/>
  <c r="K276" i="17"/>
  <c r="M276" i="17" s="1"/>
  <c r="Y275" i="17"/>
  <c r="T275" i="17"/>
  <c r="K275" i="17"/>
  <c r="M275" i="17" s="1"/>
  <c r="Y274" i="17"/>
  <c r="T274" i="17"/>
  <c r="AA274" i="17" s="1"/>
  <c r="K274" i="17"/>
  <c r="M274" i="17" s="1"/>
  <c r="Y273" i="17"/>
  <c r="T273" i="17"/>
  <c r="AA273" i="17" s="1"/>
  <c r="K273" i="17"/>
  <c r="M273" i="17" s="1"/>
  <c r="Y272" i="17"/>
  <c r="T272" i="17"/>
  <c r="AA272" i="17" s="1"/>
  <c r="K272" i="17"/>
  <c r="M272" i="17" s="1"/>
  <c r="Y271" i="17"/>
  <c r="T271" i="17"/>
  <c r="K271" i="17"/>
  <c r="M271" i="17" s="1"/>
  <c r="Y270" i="17"/>
  <c r="T270" i="17"/>
  <c r="AA270" i="17" s="1"/>
  <c r="K270" i="17"/>
  <c r="Y269" i="17"/>
  <c r="T269" i="17"/>
  <c r="K269" i="17"/>
  <c r="M269" i="17" s="1"/>
  <c r="Y268" i="17"/>
  <c r="T268" i="17"/>
  <c r="K268" i="17"/>
  <c r="M268" i="17" s="1"/>
  <c r="Y267" i="17"/>
  <c r="T267" i="17"/>
  <c r="K267" i="17"/>
  <c r="M267" i="17" s="1"/>
  <c r="Y266" i="17"/>
  <c r="T266" i="17"/>
  <c r="AA266" i="17" s="1"/>
  <c r="K266" i="17"/>
  <c r="Y265" i="17"/>
  <c r="T265" i="17"/>
  <c r="AA265" i="17" s="1"/>
  <c r="K265" i="17"/>
  <c r="M265" i="17" s="1"/>
  <c r="Y264" i="17"/>
  <c r="T264" i="17"/>
  <c r="AA264" i="17" s="1"/>
  <c r="K264" i="17"/>
  <c r="M264" i="17" s="1"/>
  <c r="Y263" i="17"/>
  <c r="T263" i="17"/>
  <c r="K263" i="17"/>
  <c r="M263" i="17" s="1"/>
  <c r="Y262" i="17"/>
  <c r="T262" i="17"/>
  <c r="AA262" i="17" s="1"/>
  <c r="K262" i="17"/>
  <c r="Y261" i="17"/>
  <c r="T261" i="17"/>
  <c r="K261" i="17"/>
  <c r="M261" i="17" s="1"/>
  <c r="Y260" i="17"/>
  <c r="T260" i="17"/>
  <c r="L260" i="17"/>
  <c r="I260" i="17"/>
  <c r="H260" i="17"/>
  <c r="G260" i="17"/>
  <c r="F260" i="17"/>
  <c r="E260" i="17"/>
  <c r="Y259" i="17"/>
  <c r="T259" i="17"/>
  <c r="J259" i="17"/>
  <c r="K259" i="17" s="1"/>
  <c r="M259" i="17" s="1"/>
  <c r="Y258" i="17"/>
  <c r="T258" i="17"/>
  <c r="AA258" i="17" s="1"/>
  <c r="J258" i="17"/>
  <c r="K258" i="17" s="1"/>
  <c r="Y257" i="17"/>
  <c r="T257" i="17"/>
  <c r="AA257" i="17" s="1"/>
  <c r="J257" i="17"/>
  <c r="K257" i="17" s="1"/>
  <c r="M257" i="17" s="1"/>
  <c r="Y256" i="17"/>
  <c r="T256" i="17"/>
  <c r="AA256" i="17" s="1"/>
  <c r="J256" i="17"/>
  <c r="K256" i="17" s="1"/>
  <c r="M256" i="17" s="1"/>
  <c r="Y255" i="17"/>
  <c r="T255" i="17"/>
  <c r="AA255" i="17" s="1"/>
  <c r="J255" i="17"/>
  <c r="K255" i="17" s="1"/>
  <c r="M255" i="17" s="1"/>
  <c r="Z254" i="17"/>
  <c r="X254" i="17"/>
  <c r="W254" i="17"/>
  <c r="Y254" i="17" s="1"/>
  <c r="V254" i="17"/>
  <c r="U254" i="17"/>
  <c r="S254" i="17"/>
  <c r="J254" i="17"/>
  <c r="K254" i="17" s="1"/>
  <c r="M254" i="17" s="1"/>
  <c r="Y253" i="17"/>
  <c r="T253" i="17"/>
  <c r="J253" i="17"/>
  <c r="K253" i="17" s="1"/>
  <c r="Y252" i="17"/>
  <c r="T252" i="17"/>
  <c r="J252" i="17"/>
  <c r="K252" i="17" s="1"/>
  <c r="M252" i="17" s="1"/>
  <c r="Y251" i="17"/>
  <c r="T251" i="17"/>
  <c r="J251" i="17"/>
  <c r="K251" i="17" s="1"/>
  <c r="M251" i="17" s="1"/>
  <c r="Y250" i="17"/>
  <c r="T250" i="17"/>
  <c r="AA250" i="17" s="1"/>
  <c r="K250" i="17"/>
  <c r="J250" i="17"/>
  <c r="Y249" i="17"/>
  <c r="T249" i="17"/>
  <c r="AA249" i="17" s="1"/>
  <c r="J249" i="17"/>
  <c r="K249" i="17" s="1"/>
  <c r="M249" i="17" s="1"/>
  <c r="Y248" i="17"/>
  <c r="T248" i="17"/>
  <c r="AA248" i="17" s="1"/>
  <c r="K248" i="17"/>
  <c r="M248" i="17" s="1"/>
  <c r="J248" i="17"/>
  <c r="Y247" i="17"/>
  <c r="T247" i="17"/>
  <c r="AA247" i="17" s="1"/>
  <c r="J247" i="17"/>
  <c r="K247" i="17" s="1"/>
  <c r="M247" i="17" s="1"/>
  <c r="Y246" i="17"/>
  <c r="T246" i="17"/>
  <c r="J246" i="17"/>
  <c r="K246" i="17" s="1"/>
  <c r="Y245" i="17"/>
  <c r="T245" i="17"/>
  <c r="J245" i="17"/>
  <c r="Y244" i="17"/>
  <c r="T244" i="17"/>
  <c r="AA244" i="17" s="1"/>
  <c r="J244" i="17"/>
  <c r="K244" i="17" s="1"/>
  <c r="M244" i="17" s="1"/>
  <c r="Y243" i="17"/>
  <c r="T243" i="17"/>
  <c r="AA243" i="17" s="1"/>
  <c r="J243" i="17"/>
  <c r="K243" i="17" s="1"/>
  <c r="M243" i="17" s="1"/>
  <c r="Y242" i="17"/>
  <c r="T242" i="17"/>
  <c r="J242" i="17"/>
  <c r="K242" i="17" s="1"/>
  <c r="Y241" i="17"/>
  <c r="T241" i="17"/>
  <c r="L241" i="17"/>
  <c r="J241" i="17"/>
  <c r="I241" i="17"/>
  <c r="K241" i="17" s="1"/>
  <c r="H241" i="17"/>
  <c r="G241" i="17"/>
  <c r="E241" i="17"/>
  <c r="Y240" i="17"/>
  <c r="T240" i="17"/>
  <c r="K240" i="17"/>
  <c r="M240" i="17" s="1"/>
  <c r="Y239" i="17"/>
  <c r="T239" i="17"/>
  <c r="AA239" i="17" s="1"/>
  <c r="K239" i="17"/>
  <c r="M239" i="17" s="1"/>
  <c r="Y238" i="17"/>
  <c r="T238" i="17"/>
  <c r="AA238" i="17" s="1"/>
  <c r="K238" i="17"/>
  <c r="M238" i="17" s="1"/>
  <c r="Y237" i="17"/>
  <c r="T237" i="17"/>
  <c r="K237" i="17"/>
  <c r="Y236" i="17"/>
  <c r="T236" i="17"/>
  <c r="K236" i="17"/>
  <c r="Y235" i="17"/>
  <c r="T235" i="17"/>
  <c r="AA235" i="17" s="1"/>
  <c r="K235" i="17"/>
  <c r="M235" i="17" s="1"/>
  <c r="Y234" i="17"/>
  <c r="T234" i="17"/>
  <c r="AA234" i="17" s="1"/>
  <c r="K234" i="17"/>
  <c r="M234" i="17" s="1"/>
  <c r="Y233" i="17"/>
  <c r="T233" i="17"/>
  <c r="K233" i="17"/>
  <c r="Y232" i="17"/>
  <c r="T232" i="17"/>
  <c r="K232" i="17"/>
  <c r="M232" i="17" s="1"/>
  <c r="Y231" i="17"/>
  <c r="T231" i="17"/>
  <c r="AA231" i="17" s="1"/>
  <c r="K231" i="17"/>
  <c r="M231" i="17" s="1"/>
  <c r="Y230" i="17"/>
  <c r="T230" i="17"/>
  <c r="AA230" i="17" s="1"/>
  <c r="K230" i="17"/>
  <c r="M230" i="17" s="1"/>
  <c r="Y229" i="17"/>
  <c r="T229" i="17"/>
  <c r="K229" i="17"/>
  <c r="Y228" i="17"/>
  <c r="T228" i="17"/>
  <c r="K228" i="17"/>
  <c r="Y227" i="17"/>
  <c r="T227" i="17"/>
  <c r="AA227" i="17" s="1"/>
  <c r="L227" i="17"/>
  <c r="I227" i="17"/>
  <c r="H227" i="17"/>
  <c r="G227" i="17"/>
  <c r="F227" i="17"/>
  <c r="E227" i="17"/>
  <c r="Y226" i="17"/>
  <c r="T226" i="17"/>
  <c r="AA226" i="17" s="1"/>
  <c r="J226" i="17"/>
  <c r="K226" i="17" s="1"/>
  <c r="M226" i="17" s="1"/>
  <c r="Y225" i="17"/>
  <c r="T225" i="17"/>
  <c r="AA225" i="17" s="1"/>
  <c r="J225" i="17"/>
  <c r="K225" i="17" s="1"/>
  <c r="M225" i="17" s="1"/>
  <c r="Y224" i="17"/>
  <c r="T224" i="17"/>
  <c r="J224" i="17"/>
  <c r="K224" i="17" s="1"/>
  <c r="M224" i="17" s="1"/>
  <c r="Z223" i="17"/>
  <c r="W223" i="17"/>
  <c r="V223" i="17"/>
  <c r="U223" i="17"/>
  <c r="S223" i="17"/>
  <c r="J223" i="17"/>
  <c r="K223" i="17" s="1"/>
  <c r="M223" i="17" s="1"/>
  <c r="X222" i="17"/>
  <c r="Y222" i="17" s="1"/>
  <c r="T222" i="17"/>
  <c r="AA222" i="17" s="1"/>
  <c r="J222" i="17"/>
  <c r="K222" i="17" s="1"/>
  <c r="M222" i="17" s="1"/>
  <c r="X221" i="17"/>
  <c r="Y221" i="17" s="1"/>
  <c r="T221" i="17"/>
  <c r="AA221" i="17" s="1"/>
  <c r="K221" i="17"/>
  <c r="M221" i="17" s="1"/>
  <c r="J221" i="17"/>
  <c r="X220" i="17"/>
  <c r="Y220" i="17" s="1"/>
  <c r="T220" i="17"/>
  <c r="J220" i="17"/>
  <c r="K220" i="17" s="1"/>
  <c r="M220" i="17" s="1"/>
  <c r="X219" i="17"/>
  <c r="Y219" i="17" s="1"/>
  <c r="T219" i="17"/>
  <c r="AA219" i="17" s="1"/>
  <c r="J219" i="17"/>
  <c r="K219" i="17" s="1"/>
  <c r="M219" i="17" s="1"/>
  <c r="X218" i="17"/>
  <c r="Y218" i="17" s="1"/>
  <c r="T218" i="17"/>
  <c r="J218" i="17"/>
  <c r="K218" i="17" s="1"/>
  <c r="M218" i="17" s="1"/>
  <c r="Y217" i="17"/>
  <c r="X217" i="17"/>
  <c r="T217" i="17"/>
  <c r="J217" i="17"/>
  <c r="K217" i="17" s="1"/>
  <c r="X216" i="17"/>
  <c r="Y216" i="17" s="1"/>
  <c r="T216" i="17"/>
  <c r="J216" i="17"/>
  <c r="K216" i="17" s="1"/>
  <c r="M216" i="17" s="1"/>
  <c r="X215" i="17"/>
  <c r="Y215" i="17" s="1"/>
  <c r="T215" i="17"/>
  <c r="J215" i="17"/>
  <c r="K215" i="17" s="1"/>
  <c r="M215" i="17" s="1"/>
  <c r="X214" i="17"/>
  <c r="Y214" i="17" s="1"/>
  <c r="T214" i="17"/>
  <c r="AA214" i="17" s="1"/>
  <c r="J214" i="17"/>
  <c r="K214" i="17" s="1"/>
  <c r="M214" i="17" s="1"/>
  <c r="X213" i="17"/>
  <c r="Y213" i="17" s="1"/>
  <c r="T213" i="17"/>
  <c r="AA213" i="17" s="1"/>
  <c r="J213" i="17"/>
  <c r="K213" i="17" s="1"/>
  <c r="X212" i="17"/>
  <c r="Y212" i="17" s="1"/>
  <c r="T212" i="17"/>
  <c r="J212" i="17"/>
  <c r="K212" i="17" s="1"/>
  <c r="X211" i="17"/>
  <c r="Y211" i="17" s="1"/>
  <c r="T211" i="17"/>
  <c r="J211" i="17"/>
  <c r="K211" i="17" s="1"/>
  <c r="M211" i="17" s="1"/>
  <c r="X210" i="17"/>
  <c r="Y210" i="17" s="1"/>
  <c r="T210" i="17"/>
  <c r="AA210" i="17" s="1"/>
  <c r="J210" i="17"/>
  <c r="K210" i="17" s="1"/>
  <c r="M210" i="17" s="1"/>
  <c r="X209" i="17"/>
  <c r="Y209" i="17" s="1"/>
  <c r="T209" i="17"/>
  <c r="AA209" i="17" s="1"/>
  <c r="J209" i="17"/>
  <c r="K209" i="17" s="1"/>
  <c r="M209" i="17" s="1"/>
  <c r="X208" i="17"/>
  <c r="Y208" i="17" s="1"/>
  <c r="T208" i="17"/>
  <c r="J208" i="17"/>
  <c r="K208" i="17" s="1"/>
  <c r="M208" i="17" s="1"/>
  <c r="X207" i="17"/>
  <c r="Y207" i="17" s="1"/>
  <c r="T207" i="17"/>
  <c r="J207" i="17"/>
  <c r="K207" i="17" s="1"/>
  <c r="M207" i="17" s="1"/>
  <c r="Y206" i="17"/>
  <c r="X206" i="17"/>
  <c r="T206" i="17"/>
  <c r="J206" i="17"/>
  <c r="K206" i="17" s="1"/>
  <c r="M206" i="17" s="1"/>
  <c r="X205" i="17"/>
  <c r="T205" i="17"/>
  <c r="J205" i="17"/>
  <c r="K205" i="17" s="1"/>
  <c r="Z204" i="17"/>
  <c r="X204" i="17"/>
  <c r="W204" i="17"/>
  <c r="V204" i="17"/>
  <c r="U204" i="17"/>
  <c r="S204" i="17"/>
  <c r="J204" i="17"/>
  <c r="K204" i="17" s="1"/>
  <c r="M204" i="17" s="1"/>
  <c r="Y203" i="17"/>
  <c r="T203" i="17"/>
  <c r="AA203" i="17" s="1"/>
  <c r="J203" i="17"/>
  <c r="K203" i="17" s="1"/>
  <c r="M203" i="17" s="1"/>
  <c r="Y202" i="17"/>
  <c r="T202" i="17"/>
  <c r="AA202" i="17" s="1"/>
  <c r="J202" i="17"/>
  <c r="Y201" i="17"/>
  <c r="T201" i="17"/>
  <c r="AA201" i="17" s="1"/>
  <c r="L201" i="17"/>
  <c r="I201" i="17"/>
  <c r="H201" i="17"/>
  <c r="G201" i="17"/>
  <c r="E201" i="17"/>
  <c r="Y200" i="17"/>
  <c r="T200" i="17"/>
  <c r="AA200" i="17" s="1"/>
  <c r="J200" i="17"/>
  <c r="K200" i="17" s="1"/>
  <c r="F200" i="17"/>
  <c r="Y199" i="17"/>
  <c r="T199" i="17"/>
  <c r="AA199" i="17" s="1"/>
  <c r="J199" i="17"/>
  <c r="K199" i="17" s="1"/>
  <c r="F199" i="17"/>
  <c r="M199" i="17" s="1"/>
  <c r="Y198" i="17"/>
  <c r="T198" i="17"/>
  <c r="AA198" i="17" s="1"/>
  <c r="K198" i="17"/>
  <c r="J198" i="17"/>
  <c r="F198" i="17"/>
  <c r="Y197" i="17"/>
  <c r="T197" i="17"/>
  <c r="J197" i="17"/>
  <c r="K197" i="17" s="1"/>
  <c r="F197" i="17"/>
  <c r="Y196" i="17"/>
  <c r="T196" i="17"/>
  <c r="AA196" i="17" s="1"/>
  <c r="J196" i="17"/>
  <c r="K196" i="17" s="1"/>
  <c r="F196" i="17"/>
  <c r="M196" i="17" s="1"/>
  <c r="Y195" i="17"/>
  <c r="T195" i="17"/>
  <c r="J195" i="17"/>
  <c r="K195" i="17" s="1"/>
  <c r="F195" i="17"/>
  <c r="M195" i="17" s="1"/>
  <c r="Y194" i="17"/>
  <c r="T194" i="17"/>
  <c r="AA194" i="17" s="1"/>
  <c r="J194" i="17"/>
  <c r="K194" i="17" s="1"/>
  <c r="F194" i="17"/>
  <c r="Y193" i="17"/>
  <c r="T193" i="17"/>
  <c r="AA193" i="17" s="1"/>
  <c r="J193" i="17"/>
  <c r="K193" i="17" s="1"/>
  <c r="F193" i="17"/>
  <c r="M193" i="17" s="1"/>
  <c r="Y192" i="17"/>
  <c r="T192" i="17"/>
  <c r="K192" i="17"/>
  <c r="J192" i="17"/>
  <c r="F192" i="17"/>
  <c r="M192" i="17" s="1"/>
  <c r="Y191" i="17"/>
  <c r="T191" i="17"/>
  <c r="K191" i="17"/>
  <c r="J191" i="17"/>
  <c r="F191" i="17"/>
  <c r="Y190" i="17"/>
  <c r="T190" i="17"/>
  <c r="J190" i="17"/>
  <c r="K190" i="17" s="1"/>
  <c r="F190" i="17"/>
  <c r="M190" i="17" s="1"/>
  <c r="Y189" i="17"/>
  <c r="T189" i="17"/>
  <c r="AA189" i="17" s="1"/>
  <c r="J189" i="17"/>
  <c r="K189" i="17" s="1"/>
  <c r="M189" i="17" s="1"/>
  <c r="F189" i="17"/>
  <c r="Y188" i="17"/>
  <c r="T188" i="17"/>
  <c r="J188" i="17"/>
  <c r="K188" i="17" s="1"/>
  <c r="F188" i="17"/>
  <c r="Y187" i="17"/>
  <c r="T187" i="17"/>
  <c r="AA187" i="17" s="1"/>
  <c r="J187" i="17"/>
  <c r="K187" i="17" s="1"/>
  <c r="F187" i="17"/>
  <c r="M187" i="17" s="1"/>
  <c r="Y186" i="17"/>
  <c r="T186" i="17"/>
  <c r="J186" i="17"/>
  <c r="K186" i="17" s="1"/>
  <c r="F186" i="17"/>
  <c r="M186" i="17" s="1"/>
  <c r="Y185" i="17"/>
  <c r="T185" i="17"/>
  <c r="J185" i="17"/>
  <c r="K185" i="17" s="1"/>
  <c r="M185" i="17" s="1"/>
  <c r="F185" i="17"/>
  <c r="Y184" i="17"/>
  <c r="T184" i="17"/>
  <c r="J184" i="17"/>
  <c r="K184" i="17" s="1"/>
  <c r="F184" i="17"/>
  <c r="M184" i="17" s="1"/>
  <c r="J183" i="17"/>
  <c r="K183" i="17" s="1"/>
  <c r="F183" i="17"/>
  <c r="M183" i="17" s="1"/>
  <c r="Y182" i="17"/>
  <c r="AA182" i="17" s="1"/>
  <c r="X182" i="17"/>
  <c r="L182" i="17"/>
  <c r="J182" i="17"/>
  <c r="K182" i="17" s="1"/>
  <c r="I182" i="17"/>
  <c r="H182" i="17"/>
  <c r="G182" i="17"/>
  <c r="F182" i="17"/>
  <c r="E182" i="17"/>
  <c r="X181" i="17"/>
  <c r="Y181" i="17" s="1"/>
  <c r="AA181" i="17" s="1"/>
  <c r="K181" i="17"/>
  <c r="M181" i="17" s="1"/>
  <c r="X180" i="17"/>
  <c r="Y180" i="17" s="1"/>
  <c r="AA180" i="17" s="1"/>
  <c r="K180" i="17"/>
  <c r="X179" i="17"/>
  <c r="Y179" i="17" s="1"/>
  <c r="AA179" i="17" s="1"/>
  <c r="K179" i="17"/>
  <c r="M179" i="17" s="1"/>
  <c r="Y178" i="17"/>
  <c r="AA178" i="17" s="1"/>
  <c r="X178" i="17"/>
  <c r="K178" i="17"/>
  <c r="M178" i="17" s="1"/>
  <c r="X177" i="17"/>
  <c r="Y177" i="17" s="1"/>
  <c r="AA177" i="17" s="1"/>
  <c r="K177" i="17"/>
  <c r="M177" i="17" s="1"/>
  <c r="X176" i="17"/>
  <c r="Y176" i="17" s="1"/>
  <c r="AA176" i="17" s="1"/>
  <c r="K176" i="17"/>
  <c r="M176" i="17" s="1"/>
  <c r="X175" i="17"/>
  <c r="Y175" i="17" s="1"/>
  <c r="AA175" i="17" s="1"/>
  <c r="K175" i="17"/>
  <c r="M175" i="17" s="1"/>
  <c r="X174" i="17"/>
  <c r="Y174" i="17" s="1"/>
  <c r="AA174" i="17" s="1"/>
  <c r="K174" i="17"/>
  <c r="M174" i="17" s="1"/>
  <c r="X173" i="17"/>
  <c r="Y173" i="17" s="1"/>
  <c r="AA173" i="17" s="1"/>
  <c r="K173" i="17"/>
  <c r="X172" i="17"/>
  <c r="Y172" i="17" s="1"/>
  <c r="AA172" i="17" s="1"/>
  <c r="K172" i="17"/>
  <c r="X171" i="17"/>
  <c r="Y171" i="17" s="1"/>
  <c r="AA171" i="17" s="1"/>
  <c r="K171" i="17"/>
  <c r="M171" i="17" s="1"/>
  <c r="X170" i="17"/>
  <c r="Y170" i="17" s="1"/>
  <c r="AA170" i="17" s="1"/>
  <c r="K170" i="17"/>
  <c r="M170" i="17" s="1"/>
  <c r="X169" i="17"/>
  <c r="Y169" i="17" s="1"/>
  <c r="AA169" i="17" s="1"/>
  <c r="K169" i="17"/>
  <c r="Y168" i="17"/>
  <c r="AA168" i="17" s="1"/>
  <c r="X168" i="17"/>
  <c r="K168" i="17"/>
  <c r="M168" i="17" s="1"/>
  <c r="X167" i="17"/>
  <c r="Y167" i="17" s="1"/>
  <c r="AA167" i="17" s="1"/>
  <c r="K167" i="17"/>
  <c r="M167" i="17" s="1"/>
  <c r="X166" i="17"/>
  <c r="Y166" i="17" s="1"/>
  <c r="AA166" i="17" s="1"/>
  <c r="K166" i="17"/>
  <c r="M166" i="17" s="1"/>
  <c r="X165" i="17"/>
  <c r="Y165" i="17" s="1"/>
  <c r="AA165" i="17" s="1"/>
  <c r="K165" i="17"/>
  <c r="X164" i="17"/>
  <c r="Y164" i="17" s="1"/>
  <c r="AA164" i="17" s="1"/>
  <c r="K164" i="17"/>
  <c r="M164" i="17" s="1"/>
  <c r="X163" i="17"/>
  <c r="Y163" i="17" s="1"/>
  <c r="AA163" i="17" s="1"/>
  <c r="K163" i="17"/>
  <c r="M163" i="17" s="1"/>
  <c r="Y162" i="17"/>
  <c r="AA162" i="17" s="1"/>
  <c r="X162" i="17"/>
  <c r="K162" i="17"/>
  <c r="M162" i="17" s="1"/>
  <c r="Y161" i="17"/>
  <c r="AA161" i="17" s="1"/>
  <c r="X161" i="17"/>
  <c r="K161" i="17"/>
  <c r="M161" i="17" s="1"/>
  <c r="X160" i="17"/>
  <c r="Y160" i="17" s="1"/>
  <c r="AA160" i="17" s="1"/>
  <c r="K160" i="17"/>
  <c r="M160" i="17" s="1"/>
  <c r="X159" i="17"/>
  <c r="Y159" i="17" s="1"/>
  <c r="AA159" i="17" s="1"/>
  <c r="K159" i="17"/>
  <c r="M159" i="17" s="1"/>
  <c r="Y158" i="17"/>
  <c r="AA158" i="17" s="1"/>
  <c r="X158" i="17"/>
  <c r="K158" i="17"/>
  <c r="M158" i="17" s="1"/>
  <c r="Z157" i="17"/>
  <c r="X157" i="17"/>
  <c r="W157" i="17"/>
  <c r="V157" i="17"/>
  <c r="U157" i="17"/>
  <c r="S157" i="17"/>
  <c r="K157" i="17"/>
  <c r="Y156" i="17"/>
  <c r="T156" i="17"/>
  <c r="AA156" i="17" s="1"/>
  <c r="K156" i="17"/>
  <c r="M156" i="17" s="1"/>
  <c r="Y155" i="17"/>
  <c r="T155" i="17"/>
  <c r="AA155" i="17" s="1"/>
  <c r="K155" i="17"/>
  <c r="M155" i="17" s="1"/>
  <c r="Y154" i="17"/>
  <c r="T154" i="17"/>
  <c r="L154" i="17"/>
  <c r="I154" i="17"/>
  <c r="H154" i="17"/>
  <c r="G154" i="17"/>
  <c r="E154" i="17"/>
  <c r="Y153" i="17"/>
  <c r="T153" i="17"/>
  <c r="AA153" i="17" s="1"/>
  <c r="J153" i="17"/>
  <c r="K153" i="17" s="1"/>
  <c r="M153" i="17" s="1"/>
  <c r="F153" i="17"/>
  <c r="Y152" i="17"/>
  <c r="T152" i="17"/>
  <c r="AA152" i="17" s="1"/>
  <c r="J152" i="17"/>
  <c r="K152" i="17" s="1"/>
  <c r="F152" i="17"/>
  <c r="M152" i="17" s="1"/>
  <c r="Y151" i="17"/>
  <c r="T151" i="17"/>
  <c r="AA151" i="17" s="1"/>
  <c r="J151" i="17"/>
  <c r="K151" i="17" s="1"/>
  <c r="F151" i="17"/>
  <c r="M151" i="17" s="1"/>
  <c r="Y150" i="17"/>
  <c r="T150" i="17"/>
  <c r="AA150" i="17" s="1"/>
  <c r="J150" i="17"/>
  <c r="K150" i="17" s="1"/>
  <c r="F150" i="17"/>
  <c r="M150" i="17" s="1"/>
  <c r="Y149" i="17"/>
  <c r="T149" i="17"/>
  <c r="AA149" i="17" s="1"/>
  <c r="J149" i="17"/>
  <c r="K149" i="17" s="1"/>
  <c r="F149" i="17"/>
  <c r="Y148" i="17"/>
  <c r="T148" i="17"/>
  <c r="AA148" i="17" s="1"/>
  <c r="J148" i="17"/>
  <c r="K148" i="17" s="1"/>
  <c r="M148" i="17" s="1"/>
  <c r="F148" i="17"/>
  <c r="Y147" i="17"/>
  <c r="T147" i="17"/>
  <c r="J147" i="17"/>
  <c r="K147" i="17" s="1"/>
  <c r="F147" i="17"/>
  <c r="M147" i="17" s="1"/>
  <c r="Y146" i="17"/>
  <c r="T146" i="17"/>
  <c r="AA146" i="17" s="1"/>
  <c r="J146" i="17"/>
  <c r="K146" i="17" s="1"/>
  <c r="F146" i="17"/>
  <c r="Y145" i="17"/>
  <c r="T145" i="17"/>
  <c r="J145" i="17"/>
  <c r="K145" i="17" s="1"/>
  <c r="F145" i="17"/>
  <c r="M145" i="17" s="1"/>
  <c r="Y144" i="17"/>
  <c r="T144" i="17"/>
  <c r="AA144" i="17" s="1"/>
  <c r="J144" i="17"/>
  <c r="K144" i="17" s="1"/>
  <c r="F144" i="17"/>
  <c r="M144" i="17" s="1"/>
  <c r="Z143" i="17"/>
  <c r="X143" i="17"/>
  <c r="W143" i="17"/>
  <c r="V143" i="17"/>
  <c r="U143" i="17"/>
  <c r="T143" i="17"/>
  <c r="S143" i="17"/>
  <c r="J143" i="17"/>
  <c r="K143" i="17" s="1"/>
  <c r="F143" i="17"/>
  <c r="M143" i="17" s="1"/>
  <c r="Y142" i="17"/>
  <c r="AA142" i="17" s="1"/>
  <c r="J142" i="17"/>
  <c r="K142" i="17" s="1"/>
  <c r="F142" i="17"/>
  <c r="Y141" i="17"/>
  <c r="AA141" i="17" s="1"/>
  <c r="K141" i="17"/>
  <c r="J141" i="17"/>
  <c r="F141" i="17"/>
  <c r="M141" i="17" s="1"/>
  <c r="Y140" i="17"/>
  <c r="AA140" i="17" s="1"/>
  <c r="J140" i="17"/>
  <c r="K140" i="17" s="1"/>
  <c r="F140" i="17"/>
  <c r="M140" i="17" s="1"/>
  <c r="Y139" i="17"/>
  <c r="AA139" i="17" s="1"/>
  <c r="J139" i="17"/>
  <c r="K139" i="17" s="1"/>
  <c r="F139" i="17"/>
  <c r="Y138" i="17"/>
  <c r="AA138" i="17" s="1"/>
  <c r="J138" i="17"/>
  <c r="K138" i="17" s="1"/>
  <c r="F138" i="17"/>
  <c r="Y137" i="17"/>
  <c r="AA137" i="17" s="1"/>
  <c r="J137" i="17"/>
  <c r="K137" i="17" s="1"/>
  <c r="M137" i="17" s="1"/>
  <c r="F137" i="17"/>
  <c r="Y136" i="17"/>
  <c r="AA136" i="17" s="1"/>
  <c r="J136" i="17"/>
  <c r="K136" i="17" s="1"/>
  <c r="F136" i="17"/>
  <c r="Y135" i="17"/>
  <c r="AA135" i="17" s="1"/>
  <c r="J135" i="17"/>
  <c r="K135" i="17" s="1"/>
  <c r="F135" i="17"/>
  <c r="Y134" i="17"/>
  <c r="AA134" i="17" s="1"/>
  <c r="J134" i="17"/>
  <c r="K134" i="17" s="1"/>
  <c r="F134" i="17"/>
  <c r="M134" i="17" s="1"/>
  <c r="Y133" i="17"/>
  <c r="AA133" i="17" s="1"/>
  <c r="J133" i="17"/>
  <c r="K133" i="17" s="1"/>
  <c r="F133" i="17"/>
  <c r="M133" i="17" s="1"/>
  <c r="Y132" i="17"/>
  <c r="AA132" i="17" s="1"/>
  <c r="J132" i="17"/>
  <c r="K132" i="17" s="1"/>
  <c r="F132" i="17"/>
  <c r="M132" i="17" s="1"/>
  <c r="Y131" i="17"/>
  <c r="AA131" i="17" s="1"/>
  <c r="J131" i="17"/>
  <c r="K131" i="17" s="1"/>
  <c r="F131" i="17"/>
  <c r="Y130" i="17"/>
  <c r="AA130" i="17" s="1"/>
  <c r="L130" i="17"/>
  <c r="I130" i="17"/>
  <c r="H130" i="17"/>
  <c r="G130" i="17"/>
  <c r="F130" i="17"/>
  <c r="E130" i="17"/>
  <c r="Y129" i="17"/>
  <c r="AA129" i="17" s="1"/>
  <c r="J129" i="17"/>
  <c r="K129" i="17" s="1"/>
  <c r="Y128" i="17"/>
  <c r="AA128" i="17" s="1"/>
  <c r="J128" i="17"/>
  <c r="K128" i="17" s="1"/>
  <c r="M128" i="17" s="1"/>
  <c r="Y127" i="17"/>
  <c r="AA127" i="17" s="1"/>
  <c r="K127" i="17"/>
  <c r="M127" i="17" s="1"/>
  <c r="J127" i="17"/>
  <c r="Y126" i="17"/>
  <c r="AA126" i="17" s="1"/>
  <c r="J126" i="17"/>
  <c r="K126" i="17" s="1"/>
  <c r="M126" i="17" s="1"/>
  <c r="Y125" i="17"/>
  <c r="AA125" i="17" s="1"/>
  <c r="J125" i="17"/>
  <c r="K125" i="17" s="1"/>
  <c r="M125" i="17" s="1"/>
  <c r="Y124" i="17"/>
  <c r="AA124" i="17" s="1"/>
  <c r="J124" i="17"/>
  <c r="K124" i="17" s="1"/>
  <c r="M124" i="17" s="1"/>
  <c r="Y123" i="17"/>
  <c r="AA123" i="17" s="1"/>
  <c r="J123" i="17"/>
  <c r="Z122" i="17"/>
  <c r="W122" i="17"/>
  <c r="V122" i="17"/>
  <c r="U122" i="17"/>
  <c r="T122" i="17"/>
  <c r="S122" i="17"/>
  <c r="J122" i="17"/>
  <c r="K122" i="17" s="1"/>
  <c r="M122" i="17" s="1"/>
  <c r="X121" i="17"/>
  <c r="Y121" i="17" s="1"/>
  <c r="AA121" i="17" s="1"/>
  <c r="L121" i="17"/>
  <c r="J121" i="17"/>
  <c r="I121" i="17"/>
  <c r="H121" i="17"/>
  <c r="G121" i="17"/>
  <c r="F121" i="17"/>
  <c r="E121" i="17"/>
  <c r="X120" i="17"/>
  <c r="Y120" i="17" s="1"/>
  <c r="AA120" i="17" s="1"/>
  <c r="K120" i="17"/>
  <c r="M120" i="17" s="1"/>
  <c r="Y119" i="17"/>
  <c r="AA119" i="17" s="1"/>
  <c r="X119" i="17"/>
  <c r="K119" i="17"/>
  <c r="M119" i="17" s="1"/>
  <c r="X118" i="17"/>
  <c r="Y118" i="17" s="1"/>
  <c r="AA118" i="17" s="1"/>
  <c r="K118" i="17"/>
  <c r="M118" i="17" s="1"/>
  <c r="X117" i="17"/>
  <c r="Y117" i="17" s="1"/>
  <c r="AA117" i="17" s="1"/>
  <c r="K117" i="17"/>
  <c r="M117" i="17" s="1"/>
  <c r="X116" i="17"/>
  <c r="Y116" i="17" s="1"/>
  <c r="AA116" i="17" s="1"/>
  <c r="K116" i="17"/>
  <c r="X115" i="17"/>
  <c r="Y115" i="17" s="1"/>
  <c r="AA115" i="17" s="1"/>
  <c r="K115" i="17"/>
  <c r="M115" i="17" s="1"/>
  <c r="X114" i="17"/>
  <c r="Y114" i="17" s="1"/>
  <c r="AA114" i="17" s="1"/>
  <c r="K114" i="17"/>
  <c r="M114" i="17" s="1"/>
  <c r="X113" i="17"/>
  <c r="Y113" i="17" s="1"/>
  <c r="AA113" i="17" s="1"/>
  <c r="K113" i="17"/>
  <c r="M113" i="17" s="1"/>
  <c r="X112" i="17"/>
  <c r="Y112" i="17" s="1"/>
  <c r="AA112" i="17" s="1"/>
  <c r="K112" i="17"/>
  <c r="M112" i="17" s="1"/>
  <c r="X111" i="17"/>
  <c r="Y111" i="17" s="1"/>
  <c r="AA111" i="17" s="1"/>
  <c r="K111" i="17"/>
  <c r="M111" i="17" s="1"/>
  <c r="X110" i="17"/>
  <c r="Y110" i="17" s="1"/>
  <c r="AA110" i="17" s="1"/>
  <c r="K110" i="17"/>
  <c r="M110" i="17" s="1"/>
  <c r="X109" i="17"/>
  <c r="Y109" i="17" s="1"/>
  <c r="AA109" i="17" s="1"/>
  <c r="K109" i="17"/>
  <c r="M109" i="17" s="1"/>
  <c r="X108" i="17"/>
  <c r="Y108" i="17" s="1"/>
  <c r="AA108" i="17" s="1"/>
  <c r="K108" i="17"/>
  <c r="M108" i="17" s="1"/>
  <c r="X107" i="17"/>
  <c r="Y107" i="17" s="1"/>
  <c r="AA107" i="17" s="1"/>
  <c r="K107" i="17"/>
  <c r="M107" i="17" s="1"/>
  <c r="X106" i="17"/>
  <c r="Y106" i="17" s="1"/>
  <c r="AA106" i="17" s="1"/>
  <c r="K106" i="17"/>
  <c r="M106" i="17" s="1"/>
  <c r="Z105" i="17"/>
  <c r="W105" i="17"/>
  <c r="V105" i="17"/>
  <c r="U105" i="17"/>
  <c r="S105" i="17"/>
  <c r="K105" i="17"/>
  <c r="M105" i="17" s="1"/>
  <c r="X104" i="17"/>
  <c r="Y104" i="17" s="1"/>
  <c r="T104" i="17"/>
  <c r="K104" i="17"/>
  <c r="M104" i="17" s="1"/>
  <c r="Y103" i="17"/>
  <c r="X103" i="17"/>
  <c r="T103" i="17"/>
  <c r="AA103" i="17" s="1"/>
  <c r="K103" i="17"/>
  <c r="M103" i="17" s="1"/>
  <c r="X102" i="17"/>
  <c r="Y102" i="17" s="1"/>
  <c r="T102" i="17"/>
  <c r="K102" i="17"/>
  <c r="M102" i="17" s="1"/>
  <c r="X101" i="17"/>
  <c r="Y101" i="17" s="1"/>
  <c r="T101" i="17"/>
  <c r="K101" i="17"/>
  <c r="M101" i="17" s="1"/>
  <c r="X100" i="17"/>
  <c r="Y100" i="17" s="1"/>
  <c r="T100" i="17"/>
  <c r="L100" i="17"/>
  <c r="J100" i="17"/>
  <c r="I100" i="17"/>
  <c r="K100" i="17" s="1"/>
  <c r="H100" i="17"/>
  <c r="G100" i="17"/>
  <c r="F100" i="17"/>
  <c r="E100" i="17"/>
  <c r="M100" i="17" s="1"/>
  <c r="X99" i="17"/>
  <c r="Y99" i="17" s="1"/>
  <c r="T99" i="17"/>
  <c r="AA99" i="17" s="1"/>
  <c r="K99" i="17"/>
  <c r="M99" i="17" s="1"/>
  <c r="X98" i="17"/>
  <c r="Y98" i="17" s="1"/>
  <c r="T98" i="17"/>
  <c r="K98" i="17"/>
  <c r="M98" i="17" s="1"/>
  <c r="Y97" i="17"/>
  <c r="X97" i="17"/>
  <c r="T97" i="17"/>
  <c r="K97" i="17"/>
  <c r="M97" i="17" s="1"/>
  <c r="X96" i="17"/>
  <c r="Y96" i="17" s="1"/>
  <c r="T96" i="17"/>
  <c r="AA96" i="17" s="1"/>
  <c r="K96" i="17"/>
  <c r="M96" i="17" s="1"/>
  <c r="X95" i="17"/>
  <c r="Y95" i="17" s="1"/>
  <c r="T95" i="17"/>
  <c r="AA95" i="17" s="1"/>
  <c r="K95" i="17"/>
  <c r="M95" i="17" s="1"/>
  <c r="X94" i="17"/>
  <c r="Y94" i="17" s="1"/>
  <c r="T94" i="17"/>
  <c r="K94" i="17"/>
  <c r="M94" i="17" s="1"/>
  <c r="X93" i="17"/>
  <c r="Y93" i="17" s="1"/>
  <c r="T93" i="17"/>
  <c r="K93" i="17"/>
  <c r="M93" i="17" s="1"/>
  <c r="Y92" i="17"/>
  <c r="X92" i="17"/>
  <c r="T92" i="17"/>
  <c r="AA92" i="17" s="1"/>
  <c r="K92" i="17"/>
  <c r="M92" i="17" s="1"/>
  <c r="X91" i="17"/>
  <c r="Y91" i="17" s="1"/>
  <c r="T91" i="17"/>
  <c r="K91" i="17"/>
  <c r="M91" i="17" s="1"/>
  <c r="X90" i="17"/>
  <c r="Y90" i="17" s="1"/>
  <c r="T90" i="17"/>
  <c r="K90" i="17"/>
  <c r="M90" i="17" s="1"/>
  <c r="Y89" i="17"/>
  <c r="X89" i="17"/>
  <c r="T89" i="17"/>
  <c r="K89" i="17"/>
  <c r="M89" i="17" s="1"/>
  <c r="X88" i="17"/>
  <c r="Y88" i="17" s="1"/>
  <c r="T88" i="17"/>
  <c r="AA88" i="17" s="1"/>
  <c r="K88" i="17"/>
  <c r="M88" i="17" s="1"/>
  <c r="X87" i="17"/>
  <c r="Y87" i="17" s="1"/>
  <c r="T87" i="17"/>
  <c r="AA87" i="17" s="1"/>
  <c r="K87" i="17"/>
  <c r="M87" i="17" s="1"/>
  <c r="Y86" i="17"/>
  <c r="X86" i="17"/>
  <c r="T86" i="17"/>
  <c r="K86" i="17"/>
  <c r="M86" i="17" s="1"/>
  <c r="X85" i="17"/>
  <c r="Y85" i="17" s="1"/>
  <c r="T85" i="17"/>
  <c r="K85" i="17"/>
  <c r="M85" i="17" s="1"/>
  <c r="X84" i="17"/>
  <c r="Y84" i="17" s="1"/>
  <c r="T84" i="17"/>
  <c r="AA84" i="17" s="1"/>
  <c r="K84" i="17"/>
  <c r="M84" i="17" s="1"/>
  <c r="Z83" i="17"/>
  <c r="W83" i="17"/>
  <c r="V83" i="17"/>
  <c r="U83" i="17"/>
  <c r="S83" i="17"/>
  <c r="K83" i="17"/>
  <c r="M83" i="17" s="1"/>
  <c r="X82" i="17"/>
  <c r="Y82" i="17" s="1"/>
  <c r="AA82" i="17" s="1"/>
  <c r="K82" i="17"/>
  <c r="M82" i="17" s="1"/>
  <c r="X81" i="17"/>
  <c r="Y81" i="17" s="1"/>
  <c r="AA81" i="17" s="1"/>
  <c r="K81" i="17"/>
  <c r="M81" i="17" s="1"/>
  <c r="X80" i="17"/>
  <c r="Y80" i="17" s="1"/>
  <c r="AA80" i="17" s="1"/>
  <c r="K80" i="17"/>
  <c r="M80" i="17" s="1"/>
  <c r="Y79" i="17"/>
  <c r="AA79" i="17" s="1"/>
  <c r="X79" i="17"/>
  <c r="K79" i="17"/>
  <c r="M79" i="17" s="1"/>
  <c r="X78" i="17"/>
  <c r="Y78" i="17" s="1"/>
  <c r="AA78" i="17" s="1"/>
  <c r="L78" i="17"/>
  <c r="I78" i="17"/>
  <c r="H78" i="17"/>
  <c r="G78" i="17"/>
  <c r="F78" i="17"/>
  <c r="E78" i="17"/>
  <c r="Y77" i="17"/>
  <c r="AA77" i="17" s="1"/>
  <c r="X77" i="17"/>
  <c r="J77" i="17"/>
  <c r="K77" i="17" s="1"/>
  <c r="M77" i="17" s="1"/>
  <c r="X76" i="17"/>
  <c r="Y76" i="17" s="1"/>
  <c r="AA76" i="17" s="1"/>
  <c r="J76" i="17"/>
  <c r="K76" i="17" s="1"/>
  <c r="M76" i="17" s="1"/>
  <c r="X75" i="17"/>
  <c r="Y75" i="17" s="1"/>
  <c r="AA75" i="17" s="1"/>
  <c r="J75" i="17"/>
  <c r="K75" i="17" s="1"/>
  <c r="M75" i="17" s="1"/>
  <c r="Y74" i="17"/>
  <c r="AA74" i="17" s="1"/>
  <c r="X74" i="17"/>
  <c r="J74" i="17"/>
  <c r="K74" i="17" s="1"/>
  <c r="M74" i="17" s="1"/>
  <c r="X73" i="17"/>
  <c r="Y73" i="17" s="1"/>
  <c r="AA73" i="17" s="1"/>
  <c r="J73" i="17"/>
  <c r="K73" i="17" s="1"/>
  <c r="X72" i="17"/>
  <c r="Y72" i="17" s="1"/>
  <c r="AA72" i="17" s="1"/>
  <c r="J72" i="17"/>
  <c r="K72" i="17" s="1"/>
  <c r="M72" i="17" s="1"/>
  <c r="X71" i="17"/>
  <c r="Y71" i="17" s="1"/>
  <c r="AA71" i="17" s="1"/>
  <c r="J71" i="17"/>
  <c r="K71" i="17" s="1"/>
  <c r="M71" i="17" s="1"/>
  <c r="X70" i="17"/>
  <c r="Y70" i="17" s="1"/>
  <c r="AA70" i="17" s="1"/>
  <c r="K70" i="17"/>
  <c r="M70" i="17" s="1"/>
  <c r="J70" i="17"/>
  <c r="X69" i="17"/>
  <c r="Y69" i="17" s="1"/>
  <c r="AA69" i="17" s="1"/>
  <c r="J69" i="17"/>
  <c r="K69" i="17" s="1"/>
  <c r="M69" i="17" s="1"/>
  <c r="X68" i="17"/>
  <c r="Y68" i="17" s="1"/>
  <c r="AA68" i="17" s="1"/>
  <c r="J68" i="17"/>
  <c r="K68" i="17" s="1"/>
  <c r="M68" i="17" s="1"/>
  <c r="X67" i="17"/>
  <c r="Y67" i="17" s="1"/>
  <c r="AA67" i="17" s="1"/>
  <c r="J67" i="17"/>
  <c r="K67" i="17" s="1"/>
  <c r="M67" i="17" s="1"/>
  <c r="X66" i="17"/>
  <c r="Y66" i="17" s="1"/>
  <c r="AA66" i="17" s="1"/>
  <c r="J66" i="17"/>
  <c r="K66" i="17" s="1"/>
  <c r="M66" i="17" s="1"/>
  <c r="X65" i="17"/>
  <c r="Y65" i="17" s="1"/>
  <c r="AA65" i="17" s="1"/>
  <c r="J65" i="17"/>
  <c r="K65" i="17" s="1"/>
  <c r="X64" i="17"/>
  <c r="Y64" i="17" s="1"/>
  <c r="AA64" i="17" s="1"/>
  <c r="J64" i="17"/>
  <c r="K64" i="17" s="1"/>
  <c r="M64" i="17" s="1"/>
  <c r="X63" i="17"/>
  <c r="Y63" i="17" s="1"/>
  <c r="AA63" i="17" s="1"/>
  <c r="J63" i="17"/>
  <c r="K63" i="17" s="1"/>
  <c r="M63" i="17" s="1"/>
  <c r="X62" i="17"/>
  <c r="Y62" i="17" s="1"/>
  <c r="AA62" i="17" s="1"/>
  <c r="J62" i="17"/>
  <c r="K62" i="17" s="1"/>
  <c r="M62" i="17" s="1"/>
  <c r="Z61" i="17"/>
  <c r="X61" i="17"/>
  <c r="W61" i="17"/>
  <c r="V61" i="17"/>
  <c r="T61" i="17"/>
  <c r="S61" i="17"/>
  <c r="J61" i="17"/>
  <c r="K61" i="17" s="1"/>
  <c r="M61" i="17" s="1"/>
  <c r="Y60" i="17"/>
  <c r="AA60" i="17" s="1"/>
  <c r="J60" i="17"/>
  <c r="K60" i="17" s="1"/>
  <c r="M60" i="17" s="1"/>
  <c r="Y59" i="17"/>
  <c r="AA59" i="17" s="1"/>
  <c r="J59" i="17"/>
  <c r="K59" i="17" s="1"/>
  <c r="M59" i="17" s="1"/>
  <c r="Y58" i="17"/>
  <c r="AA58" i="17" s="1"/>
  <c r="J58" i="17"/>
  <c r="K58" i="17" s="1"/>
  <c r="M58" i="17" s="1"/>
  <c r="Y57" i="17"/>
  <c r="AA57" i="17" s="1"/>
  <c r="J57" i="17"/>
  <c r="K57" i="17" s="1"/>
  <c r="M57" i="17" s="1"/>
  <c r="Y56" i="17"/>
  <c r="AA56" i="17" s="1"/>
  <c r="K56" i="17"/>
  <c r="M56" i="17" s="1"/>
  <c r="J56" i="17"/>
  <c r="Y55" i="17"/>
  <c r="AA55" i="17" s="1"/>
  <c r="J55" i="17"/>
  <c r="K55" i="17" s="1"/>
  <c r="M55" i="17" s="1"/>
  <c r="Y54" i="17"/>
  <c r="AA54" i="17" s="1"/>
  <c r="J54" i="17"/>
  <c r="K54" i="17" s="1"/>
  <c r="M54" i="17" s="1"/>
  <c r="Y53" i="17"/>
  <c r="AA53" i="17" s="1"/>
  <c r="J53" i="17"/>
  <c r="K53" i="17" s="1"/>
  <c r="M53" i="17" s="1"/>
  <c r="Y52" i="17"/>
  <c r="AA52" i="17" s="1"/>
  <c r="J52" i="17"/>
  <c r="K52" i="17" s="1"/>
  <c r="Y51" i="17"/>
  <c r="AA51" i="17" s="1"/>
  <c r="J51" i="17"/>
  <c r="K51" i="17" s="1"/>
  <c r="M51" i="17" s="1"/>
  <c r="Y50" i="17"/>
  <c r="AA50" i="17" s="1"/>
  <c r="J50" i="17"/>
  <c r="K50" i="17" s="1"/>
  <c r="M50" i="17" s="1"/>
  <c r="Y49" i="17"/>
  <c r="AA49" i="17" s="1"/>
  <c r="J49" i="17"/>
  <c r="K49" i="17" s="1"/>
  <c r="M49" i="17" s="1"/>
  <c r="Y48" i="17"/>
  <c r="AA48" i="17" s="1"/>
  <c r="J48" i="17"/>
  <c r="K48" i="17" s="1"/>
  <c r="M48" i="17" s="1"/>
  <c r="Y47" i="17"/>
  <c r="AA47" i="17" s="1"/>
  <c r="J47" i="17"/>
  <c r="Y46" i="17"/>
  <c r="AA46" i="17" s="1"/>
  <c r="L46" i="17"/>
  <c r="J46" i="17"/>
  <c r="I46" i="17"/>
  <c r="K46" i="17" s="1"/>
  <c r="H46" i="17"/>
  <c r="G46" i="17"/>
  <c r="F46" i="17"/>
  <c r="E46" i="17"/>
  <c r="Y45" i="17"/>
  <c r="AA45" i="17" s="1"/>
  <c r="K45" i="17"/>
  <c r="M45" i="17" s="1"/>
  <c r="Y44" i="17"/>
  <c r="AA44" i="17" s="1"/>
  <c r="K44" i="17"/>
  <c r="M44" i="17" s="1"/>
  <c r="Y43" i="17"/>
  <c r="AA43" i="17" s="1"/>
  <c r="K43" i="17"/>
  <c r="M43" i="17" s="1"/>
  <c r="Y42" i="17"/>
  <c r="AA42" i="17" s="1"/>
  <c r="K42" i="17"/>
  <c r="M42" i="17" s="1"/>
  <c r="Y41" i="17"/>
  <c r="AA41" i="17" s="1"/>
  <c r="K41" i="17"/>
  <c r="M41" i="17" s="1"/>
  <c r="Y40" i="17"/>
  <c r="AA40" i="17" s="1"/>
  <c r="K40" i="17"/>
  <c r="M40" i="17" s="1"/>
  <c r="Y39" i="17"/>
  <c r="AA39" i="17" s="1"/>
  <c r="K39" i="17"/>
  <c r="M39" i="17" s="1"/>
  <c r="Y38" i="17"/>
  <c r="AA38" i="17" s="1"/>
  <c r="K38" i="17"/>
  <c r="M38" i="17" s="1"/>
  <c r="Y37" i="17"/>
  <c r="AA37" i="17" s="1"/>
  <c r="K37" i="17"/>
  <c r="M37" i="17" s="1"/>
  <c r="Y36" i="17"/>
  <c r="AA36" i="17" s="1"/>
  <c r="K36" i="17"/>
  <c r="M36" i="17" s="1"/>
  <c r="Y35" i="17"/>
  <c r="AA35" i="17" s="1"/>
  <c r="K35" i="17"/>
  <c r="M35" i="17" s="1"/>
  <c r="Y34" i="17"/>
  <c r="AA34" i="17" s="1"/>
  <c r="K34" i="17"/>
  <c r="M34" i="17" s="1"/>
  <c r="Y33" i="17"/>
  <c r="AA33" i="17" s="1"/>
  <c r="K33" i="17"/>
  <c r="M33" i="17" s="1"/>
  <c r="Y32" i="17"/>
  <c r="AA32" i="17" s="1"/>
  <c r="K32" i="17"/>
  <c r="M32" i="17" s="1"/>
  <c r="Y31" i="17"/>
  <c r="AA31" i="17" s="1"/>
  <c r="K31" i="17"/>
  <c r="M31" i="17" s="1"/>
  <c r="Y30" i="17"/>
  <c r="AA30" i="17" s="1"/>
  <c r="K30" i="17"/>
  <c r="M30" i="17" s="1"/>
  <c r="Y29" i="17"/>
  <c r="AA29" i="17" s="1"/>
  <c r="K29" i="17"/>
  <c r="M29" i="17" s="1"/>
  <c r="Y28" i="17"/>
  <c r="AA28" i="17" s="1"/>
  <c r="K28" i="17"/>
  <c r="M28" i="17" s="1"/>
  <c r="Y27" i="17"/>
  <c r="AA27" i="17" s="1"/>
  <c r="K27" i="17"/>
  <c r="M27" i="17" s="1"/>
  <c r="K26" i="17"/>
  <c r="M26" i="17" s="1"/>
  <c r="Y25" i="17"/>
  <c r="T25" i="17"/>
  <c r="K25" i="17"/>
  <c r="M25" i="17" s="1"/>
  <c r="Y24" i="17"/>
  <c r="T24" i="17"/>
  <c r="AA24" i="17" s="1"/>
  <c r="L24" i="17"/>
  <c r="I24" i="17"/>
  <c r="H24" i="17"/>
  <c r="F24" i="17"/>
  <c r="E24" i="17"/>
  <c r="Y23" i="17"/>
  <c r="T23" i="17"/>
  <c r="J23" i="17"/>
  <c r="K23" i="17" s="1"/>
  <c r="M23" i="17" s="1"/>
  <c r="Y22" i="17"/>
  <c r="T22" i="17"/>
  <c r="J22" i="17"/>
  <c r="K22" i="17" s="1"/>
  <c r="M22" i="17" s="1"/>
  <c r="Y21" i="17"/>
  <c r="T21" i="17"/>
  <c r="J21" i="17"/>
  <c r="K21" i="17" s="1"/>
  <c r="M21" i="17" s="1"/>
  <c r="Y20" i="17"/>
  <c r="T20" i="17"/>
  <c r="AA20" i="17" s="1"/>
  <c r="J20" i="17"/>
  <c r="K20" i="17" s="1"/>
  <c r="M20" i="17" s="1"/>
  <c r="Y19" i="17"/>
  <c r="T19" i="17"/>
  <c r="AA19" i="17" s="1"/>
  <c r="J19" i="17"/>
  <c r="K19" i="17" s="1"/>
  <c r="M19" i="17" s="1"/>
  <c r="Y18" i="17"/>
  <c r="T18" i="17"/>
  <c r="AA18" i="17" s="1"/>
  <c r="J18" i="17"/>
  <c r="K18" i="17" s="1"/>
  <c r="M18" i="17" s="1"/>
  <c r="Y17" i="17"/>
  <c r="T17" i="17"/>
  <c r="J17" i="17"/>
  <c r="K17" i="17" s="1"/>
  <c r="M17" i="17" s="1"/>
  <c r="Y16" i="17"/>
  <c r="T16" i="17"/>
  <c r="K16" i="17"/>
  <c r="M16" i="17" s="1"/>
  <c r="J16" i="17"/>
  <c r="Y15" i="17"/>
  <c r="T15" i="17"/>
  <c r="J15" i="17"/>
  <c r="K15" i="17" s="1"/>
  <c r="M15" i="17" s="1"/>
  <c r="Y14" i="17"/>
  <c r="T14" i="17"/>
  <c r="J14" i="17"/>
  <c r="K14" i="17" s="1"/>
  <c r="M14" i="17" s="1"/>
  <c r="Y13" i="17"/>
  <c r="T13" i="17"/>
  <c r="J13" i="17"/>
  <c r="K13" i="17" s="1"/>
  <c r="M13" i="17" s="1"/>
  <c r="Y12" i="17"/>
  <c r="T12" i="17"/>
  <c r="J12" i="17"/>
  <c r="K12" i="17" s="1"/>
  <c r="M12" i="17" s="1"/>
  <c r="Y11" i="17"/>
  <c r="T11" i="17"/>
  <c r="J11" i="17"/>
  <c r="K11" i="17" s="1"/>
  <c r="M11" i="17" s="1"/>
  <c r="Y10" i="17"/>
  <c r="T10" i="17"/>
  <c r="AA10" i="17" s="1"/>
  <c r="J10" i="17"/>
  <c r="K10" i="17" s="1"/>
  <c r="M10" i="17" s="1"/>
  <c r="Y9" i="17"/>
  <c r="T9" i="17"/>
  <c r="AA9" i="17" s="1"/>
  <c r="K9" i="17"/>
  <c r="M9" i="17" s="1"/>
  <c r="J9" i="17"/>
  <c r="Y8" i="17"/>
  <c r="T8" i="17"/>
  <c r="J8" i="17"/>
  <c r="K8" i="17" s="1"/>
  <c r="Y7" i="17"/>
  <c r="T7" i="17"/>
  <c r="J7" i="17"/>
  <c r="K7" i="17" s="1"/>
  <c r="M7" i="17" s="1"/>
  <c r="AA11" i="17" l="1"/>
  <c r="AA16" i="17"/>
  <c r="AA21" i="17"/>
  <c r="M24" i="17"/>
  <c r="AA25" i="17"/>
  <c r="AA85" i="17"/>
  <c r="AA97" i="17"/>
  <c r="AA100" i="17"/>
  <c r="M135" i="17"/>
  <c r="AA154" i="17"/>
  <c r="T354" i="17"/>
  <c r="AA331" i="17"/>
  <c r="AA337" i="17"/>
  <c r="AA345" i="17"/>
  <c r="AA353" i="17"/>
  <c r="T204" i="17"/>
  <c r="AA185" i="17"/>
  <c r="AA14" i="17"/>
  <c r="M46" i="17"/>
  <c r="AA90" i="17"/>
  <c r="M138" i="17"/>
  <c r="AA145" i="17"/>
  <c r="AA147" i="17"/>
  <c r="AA232" i="17"/>
  <c r="AA240" i="17"/>
  <c r="AA241" i="17"/>
  <c r="AA251" i="17"/>
  <c r="F413" i="17"/>
  <c r="M388" i="17"/>
  <c r="AA7" i="17"/>
  <c r="AA12" i="17"/>
  <c r="AA22" i="17"/>
  <c r="AA86" i="17"/>
  <c r="AA93" i="17"/>
  <c r="AA101" i="17"/>
  <c r="M136" i="17"/>
  <c r="M146" i="17"/>
  <c r="AA184" i="17"/>
  <c r="AA186" i="17"/>
  <c r="AA188" i="17"/>
  <c r="AA190" i="17"/>
  <c r="M194" i="17"/>
  <c r="M198" i="17"/>
  <c r="M303" i="17"/>
  <c r="AA15" i="17"/>
  <c r="AA17" i="17"/>
  <c r="AA91" i="17"/>
  <c r="AA98" i="17"/>
  <c r="M131" i="17"/>
  <c r="M139" i="17"/>
  <c r="M200" i="17"/>
  <c r="AA207" i="17"/>
  <c r="AA215" i="17"/>
  <c r="AA220" i="17"/>
  <c r="F307" i="17"/>
  <c r="M389" i="17"/>
  <c r="X183" i="17"/>
  <c r="Y183" i="17" s="1"/>
  <c r="AA183" i="17" s="1"/>
  <c r="AA89" i="17"/>
  <c r="M191" i="17"/>
  <c r="AA8" i="17"/>
  <c r="AA13" i="17"/>
  <c r="AA23" i="17"/>
  <c r="AA94" i="17"/>
  <c r="AA102" i="17"/>
  <c r="AA104" i="17"/>
  <c r="M142" i="17"/>
  <c r="M182" i="17"/>
  <c r="AA263" i="17"/>
  <c r="AA271" i="17"/>
  <c r="AA277" i="17"/>
  <c r="AA285" i="17"/>
  <c r="AA191" i="17"/>
  <c r="AA261" i="17"/>
  <c r="AA269" i="17"/>
  <c r="AA283" i="17"/>
  <c r="AA334" i="17"/>
  <c r="AA335" i="17"/>
  <c r="AA343" i="17"/>
  <c r="AA351" i="17"/>
  <c r="AA26" i="17"/>
  <c r="AA206" i="17"/>
  <c r="AA208" i="17"/>
  <c r="AA218" i="17"/>
  <c r="AA224" i="17"/>
  <c r="AA233" i="17"/>
  <c r="AA242" i="17"/>
  <c r="AA404" i="17"/>
  <c r="Y157" i="17"/>
  <c r="AA195" i="17"/>
  <c r="AA197" i="17"/>
  <c r="AA211" i="17"/>
  <c r="AA216" i="17"/>
  <c r="AA228" i="17"/>
  <c r="AA236" i="17"/>
  <c r="AA245" i="17"/>
  <c r="AA252" i="17"/>
  <c r="AA254" i="17"/>
  <c r="AA267" i="17"/>
  <c r="AA275" i="17"/>
  <c r="AA281" i="17"/>
  <c r="Y288" i="17"/>
  <c r="AA332" i="17"/>
  <c r="AA341" i="17"/>
  <c r="AA349" i="17"/>
  <c r="AA354" i="17"/>
  <c r="AA411" i="17"/>
  <c r="AA192" i="17"/>
  <c r="AA212" i="17"/>
  <c r="AA217" i="17"/>
  <c r="AA229" i="17"/>
  <c r="AA237" i="17"/>
  <c r="AA246" i="17"/>
  <c r="AA253" i="17"/>
  <c r="AA259" i="17"/>
  <c r="AA260" i="17"/>
  <c r="AA268" i="17"/>
  <c r="AA276" i="17"/>
  <c r="AA282" i="17"/>
  <c r="M307" i="17"/>
  <c r="AA333" i="17"/>
  <c r="AA342" i="17"/>
  <c r="AA350" i="17"/>
  <c r="AA371" i="17"/>
  <c r="H43" i="14"/>
  <c r="I6" i="14"/>
  <c r="K6" i="14" s="1"/>
  <c r="I46" i="12"/>
  <c r="Y105" i="17"/>
  <c r="Y61" i="17"/>
  <c r="AA61" i="17" s="1"/>
  <c r="J335" i="17"/>
  <c r="K335" i="17" s="1"/>
  <c r="M335" i="17" s="1"/>
  <c r="J130" i="17"/>
  <c r="K123" i="17"/>
  <c r="M123" i="17" s="1"/>
  <c r="K121" i="17"/>
  <c r="M121" i="17" s="1"/>
  <c r="J78" i="17"/>
  <c r="K24" i="17"/>
  <c r="K47" i="17"/>
  <c r="M47" i="17" s="1"/>
  <c r="K201" i="17"/>
  <c r="Y143" i="17"/>
  <c r="AA143" i="17" s="1"/>
  <c r="J227" i="17"/>
  <c r="K202" i="17"/>
  <c r="M202" i="17" s="1"/>
  <c r="T223" i="17"/>
  <c r="AA223" i="17" s="1"/>
  <c r="J260" i="17"/>
  <c r="K245" i="17"/>
  <c r="M245" i="17" s="1"/>
  <c r="J24" i="17"/>
  <c r="X105" i="17"/>
  <c r="X83" i="17"/>
  <c r="Y122" i="17"/>
  <c r="AA122" i="17" s="1"/>
  <c r="F154" i="17"/>
  <c r="M154" i="17" s="1"/>
  <c r="Y83" i="17"/>
  <c r="AA83" i="17" s="1"/>
  <c r="K154" i="17"/>
  <c r="T157" i="17"/>
  <c r="AA157" i="17" s="1"/>
  <c r="T105" i="17"/>
  <c r="AA105" i="17" s="1"/>
  <c r="J201" i="17"/>
  <c r="Y204" i="17"/>
  <c r="AA204" i="17" s="1"/>
  <c r="X223" i="17"/>
  <c r="Y223" i="17" s="1"/>
  <c r="Y205" i="17"/>
  <c r="AA205" i="17" s="1"/>
  <c r="X122" i="17"/>
  <c r="X330" i="17"/>
  <c r="Y330" i="17" s="1"/>
  <c r="AA330" i="17" s="1"/>
  <c r="Y307" i="17"/>
  <c r="AA307" i="17" s="1"/>
  <c r="F241" i="17"/>
  <c r="M241" i="17" s="1"/>
  <c r="K260" i="17"/>
  <c r="M260" i="17" s="1"/>
  <c r="Y354" i="17"/>
  <c r="J154" i="17"/>
  <c r="F201" i="17"/>
  <c r="X306" i="17"/>
  <c r="Y306" i="17" s="1"/>
  <c r="AA306" i="17" s="1"/>
  <c r="T254" i="17"/>
  <c r="K295" i="17"/>
  <c r="M295" i="17" s="1"/>
  <c r="K413" i="17"/>
  <c r="T288" i="17"/>
  <c r="AA288" i="17" s="1"/>
  <c r="J50" i="12" l="1"/>
  <c r="J52" i="12" s="1"/>
  <c r="M413" i="17"/>
  <c r="M201" i="17"/>
  <c r="I43" i="14"/>
  <c r="K130" i="17"/>
  <c r="M130" i="17" s="1"/>
  <c r="K227" i="17"/>
  <c r="M227" i="17" s="1"/>
  <c r="K78" i="17"/>
  <c r="M78" i="17" s="1"/>
  <c r="G776" i="16" l="1"/>
  <c r="G775" i="16"/>
  <c r="G774" i="16"/>
  <c r="G773" i="16"/>
  <c r="G772" i="16"/>
  <c r="G771" i="16"/>
  <c r="G770" i="16"/>
  <c r="G769" i="16"/>
  <c r="G768" i="16"/>
  <c r="G767" i="16"/>
  <c r="G766" i="16"/>
  <c r="G765" i="16"/>
  <c r="G764" i="16"/>
  <c r="G763" i="16"/>
  <c r="G762" i="16"/>
  <c r="G761" i="16"/>
  <c r="G760" i="16"/>
  <c r="G759" i="16"/>
  <c r="G758" i="16"/>
  <c r="G757" i="16"/>
  <c r="G756" i="16"/>
  <c r="G755" i="16"/>
  <c r="G754" i="16"/>
  <c r="G753" i="16"/>
  <c r="G752" i="16"/>
  <c r="G751" i="16"/>
  <c r="G750" i="16"/>
  <c r="G749" i="16"/>
  <c r="G748" i="16"/>
  <c r="G747" i="16"/>
  <c r="G746" i="16"/>
  <c r="G745" i="16"/>
  <c r="G744" i="16"/>
  <c r="G743" i="16"/>
  <c r="G742" i="16"/>
  <c r="G741" i="16"/>
  <c r="G740" i="16"/>
  <c r="G739" i="16"/>
  <c r="G738" i="16"/>
  <c r="G737" i="16"/>
  <c r="G736" i="16"/>
  <c r="G735" i="16"/>
  <c r="G734" i="16"/>
  <c r="G733" i="16"/>
  <c r="G732" i="16"/>
  <c r="G731" i="16"/>
  <c r="G730" i="16"/>
  <c r="G729" i="16"/>
  <c r="G728" i="16"/>
  <c r="G727" i="16"/>
  <c r="G726" i="16"/>
  <c r="G725" i="16"/>
  <c r="G724" i="16"/>
  <c r="G723" i="16"/>
  <c r="G722" i="16"/>
  <c r="G721" i="16"/>
  <c r="G720" i="16"/>
  <c r="G719" i="16"/>
  <c r="G718" i="16"/>
  <c r="G717" i="16"/>
  <c r="G716" i="16"/>
  <c r="G715" i="16"/>
  <c r="G714" i="16"/>
  <c r="G713" i="16"/>
  <c r="G712" i="16"/>
  <c r="G711" i="16"/>
  <c r="G710" i="16"/>
  <c r="G709" i="16"/>
  <c r="G708" i="16"/>
  <c r="G707" i="16"/>
  <c r="G706" i="16"/>
  <c r="G705" i="16"/>
  <c r="G704" i="16"/>
  <c r="G703" i="16"/>
  <c r="G702" i="16"/>
  <c r="G701" i="16"/>
  <c r="G700" i="16"/>
  <c r="G699" i="16"/>
  <c r="G698" i="16"/>
  <c r="G697" i="16"/>
  <c r="G696" i="16"/>
  <c r="G695" i="16"/>
  <c r="G694" i="16"/>
  <c r="G693" i="16"/>
  <c r="G692" i="16"/>
  <c r="G691" i="16"/>
  <c r="G690" i="16"/>
  <c r="G689" i="16"/>
  <c r="G688" i="16"/>
  <c r="G687" i="16"/>
  <c r="G686" i="16"/>
  <c r="G685" i="16"/>
  <c r="G684" i="16"/>
  <c r="G683" i="16"/>
  <c r="G682" i="16"/>
  <c r="G681" i="16"/>
  <c r="G680" i="16"/>
  <c r="G679" i="16"/>
  <c r="G678" i="16"/>
  <c r="G677" i="16"/>
  <c r="G676" i="16"/>
  <c r="G675" i="16"/>
  <c r="G674" i="16"/>
  <c r="G673" i="16"/>
  <c r="G672" i="16"/>
  <c r="G671" i="16"/>
  <c r="G670" i="16"/>
  <c r="G669" i="16"/>
  <c r="G668" i="16"/>
  <c r="G667" i="16"/>
  <c r="G666" i="16"/>
  <c r="G665" i="16"/>
  <c r="G664" i="16"/>
  <c r="G663" i="16"/>
  <c r="G662" i="16"/>
  <c r="G661" i="16"/>
  <c r="G660" i="16"/>
  <c r="G659" i="16"/>
  <c r="G658" i="16"/>
  <c r="G657" i="16"/>
  <c r="G656" i="16"/>
  <c r="G655" i="16"/>
  <c r="G654" i="16"/>
  <c r="G653" i="16"/>
  <c r="G652" i="16"/>
  <c r="G651" i="16"/>
  <c r="G650" i="16"/>
  <c r="G649" i="16"/>
  <c r="G648" i="16"/>
  <c r="G647" i="16"/>
  <c r="G646" i="16"/>
  <c r="G645" i="16"/>
  <c r="G644" i="16"/>
  <c r="G643" i="16"/>
  <c r="G642" i="16"/>
  <c r="G641" i="16"/>
  <c r="G640" i="16"/>
  <c r="G639" i="16"/>
  <c r="G638" i="16"/>
  <c r="G637" i="16"/>
  <c r="G636" i="16"/>
  <c r="G635" i="16"/>
  <c r="G634" i="16"/>
  <c r="G633" i="16"/>
  <c r="G632" i="16"/>
  <c r="G631" i="16"/>
  <c r="G630" i="16"/>
  <c r="G629" i="16"/>
  <c r="G628" i="16"/>
  <c r="G627" i="16"/>
  <c r="G626" i="16"/>
  <c r="G625" i="16"/>
  <c r="G624" i="16"/>
  <c r="G623" i="16"/>
  <c r="G622" i="16"/>
  <c r="G621" i="16"/>
  <c r="G620" i="16"/>
  <c r="G619" i="16"/>
  <c r="G618" i="16"/>
  <c r="G617" i="16"/>
  <c r="G616" i="16"/>
  <c r="G615" i="16"/>
  <c r="G614" i="16"/>
  <c r="G613" i="16"/>
  <c r="G612" i="16"/>
  <c r="G611" i="16"/>
  <c r="G610" i="16"/>
  <c r="G609" i="16"/>
  <c r="G608" i="16"/>
  <c r="G607" i="16"/>
  <c r="G606" i="16"/>
  <c r="G605" i="16"/>
  <c r="G604" i="16"/>
  <c r="G603" i="16"/>
  <c r="G602" i="16"/>
  <c r="G601" i="16"/>
  <c r="G600" i="16"/>
  <c r="G599" i="16"/>
  <c r="G598" i="16"/>
  <c r="G597" i="16"/>
  <c r="G596" i="16"/>
  <c r="G595" i="16"/>
  <c r="G594" i="16"/>
  <c r="G593" i="16"/>
  <c r="G592" i="16"/>
  <c r="G591" i="16"/>
  <c r="G590" i="16"/>
  <c r="G589" i="16"/>
  <c r="G588" i="16"/>
  <c r="G587" i="16"/>
  <c r="G586" i="16"/>
  <c r="G585" i="16"/>
  <c r="G584" i="16"/>
  <c r="G583" i="16"/>
  <c r="G582" i="16"/>
  <c r="G581" i="16"/>
  <c r="G580" i="16"/>
  <c r="G579" i="16"/>
  <c r="G578" i="16"/>
  <c r="G577" i="16"/>
  <c r="G576" i="16"/>
  <c r="G575" i="16"/>
  <c r="G574" i="16"/>
  <c r="G573" i="16"/>
  <c r="G572" i="16"/>
  <c r="G571" i="16"/>
  <c r="G570" i="16"/>
  <c r="G569" i="16"/>
  <c r="G568" i="16"/>
  <c r="G567" i="16"/>
  <c r="G566" i="16"/>
  <c r="G565" i="16"/>
  <c r="G564" i="16"/>
  <c r="G563" i="16"/>
  <c r="G562" i="16"/>
  <c r="G561" i="16"/>
  <c r="G560" i="16"/>
  <c r="G559" i="16"/>
  <c r="G558" i="16"/>
  <c r="G557" i="16"/>
  <c r="G556" i="16"/>
  <c r="G555" i="16"/>
  <c r="G554" i="16"/>
  <c r="G553" i="16"/>
  <c r="G552" i="16"/>
  <c r="G551" i="16"/>
  <c r="G550" i="16"/>
  <c r="G549" i="16"/>
  <c r="G548" i="16"/>
  <c r="G547" i="16"/>
  <c r="G546" i="16"/>
  <c r="G545" i="16"/>
  <c r="G544" i="16"/>
  <c r="G543" i="16"/>
  <c r="G542" i="16"/>
  <c r="G541" i="16"/>
  <c r="G540" i="16"/>
  <c r="G539" i="16"/>
  <c r="G538" i="16"/>
  <c r="G537" i="16"/>
  <c r="G536" i="16"/>
  <c r="G535" i="16"/>
  <c r="G534" i="16"/>
  <c r="G533" i="16"/>
  <c r="G532" i="16"/>
  <c r="G531" i="16"/>
  <c r="G530" i="16"/>
  <c r="G529" i="16"/>
  <c r="G528" i="16"/>
  <c r="G527" i="16"/>
  <c r="G526" i="16"/>
  <c r="G525" i="16"/>
  <c r="G524" i="16"/>
  <c r="G523" i="16"/>
  <c r="G522" i="16"/>
  <c r="G521" i="16"/>
  <c r="G520" i="16"/>
  <c r="G519" i="16"/>
  <c r="G518" i="16"/>
  <c r="G517" i="16"/>
  <c r="G516" i="16"/>
  <c r="G515" i="16"/>
  <c r="G514" i="16"/>
  <c r="G513" i="16"/>
  <c r="G512" i="16"/>
  <c r="G511" i="16"/>
  <c r="G510" i="16"/>
  <c r="G509" i="16"/>
  <c r="G508" i="16"/>
  <c r="G507" i="16"/>
  <c r="G506" i="16"/>
  <c r="G505" i="16"/>
  <c r="G504" i="16"/>
  <c r="G503" i="16"/>
  <c r="G502" i="16"/>
  <c r="G501" i="16"/>
  <c r="G500" i="16"/>
  <c r="G499" i="16"/>
  <c r="G498" i="16"/>
  <c r="G497" i="16"/>
  <c r="G496" i="16"/>
  <c r="G495" i="16"/>
  <c r="G494" i="16"/>
  <c r="G493" i="16"/>
  <c r="G492" i="16"/>
  <c r="G491" i="16"/>
  <c r="G490" i="16"/>
  <c r="G489" i="16"/>
  <c r="G488" i="16"/>
  <c r="G487" i="16"/>
  <c r="G486" i="16"/>
  <c r="G485" i="16"/>
  <c r="G484" i="16"/>
  <c r="G483" i="16"/>
  <c r="G482" i="16"/>
  <c r="G481" i="16"/>
  <c r="G480" i="16"/>
  <c r="G479" i="16"/>
  <c r="G478" i="16"/>
  <c r="G477" i="16"/>
  <c r="G476" i="16"/>
  <c r="G475" i="16"/>
  <c r="G474" i="16"/>
  <c r="G473" i="16"/>
  <c r="G472" i="16"/>
  <c r="G471" i="16"/>
  <c r="G470" i="16"/>
  <c r="G469" i="16"/>
  <c r="G468" i="16"/>
  <c r="G467" i="16"/>
  <c r="G466" i="16"/>
  <c r="G465" i="16"/>
  <c r="G464" i="16"/>
  <c r="G463" i="16"/>
  <c r="G462" i="16"/>
  <c r="G461" i="16"/>
  <c r="G460" i="16"/>
  <c r="G459" i="16"/>
  <c r="G458" i="16"/>
  <c r="G457" i="16"/>
  <c r="G456" i="16"/>
  <c r="G455" i="16"/>
  <c r="G454" i="16"/>
  <c r="G453" i="16"/>
  <c r="G452" i="16"/>
  <c r="G451" i="16"/>
  <c r="G450" i="16"/>
  <c r="G449" i="16"/>
  <c r="G448" i="16"/>
  <c r="G447" i="16"/>
  <c r="G446" i="16"/>
  <c r="G445" i="16"/>
  <c r="G444" i="16"/>
  <c r="G443" i="16"/>
  <c r="G442" i="16"/>
  <c r="G441" i="16"/>
  <c r="G440" i="16"/>
  <c r="G439" i="16"/>
  <c r="G438" i="16"/>
  <c r="G437" i="16"/>
  <c r="G436" i="16"/>
  <c r="G435" i="16"/>
  <c r="G434" i="16"/>
  <c r="G433" i="16"/>
  <c r="G432" i="16"/>
  <c r="G431" i="16"/>
  <c r="G430" i="16"/>
  <c r="G429" i="16"/>
  <c r="G428" i="16"/>
  <c r="G427" i="16"/>
  <c r="G426" i="16"/>
  <c r="G425" i="16"/>
  <c r="G424" i="16"/>
  <c r="G423" i="16"/>
  <c r="G422" i="16"/>
  <c r="G421" i="16"/>
  <c r="G420" i="16"/>
  <c r="G419" i="16"/>
  <c r="G418" i="16"/>
  <c r="G417" i="16"/>
  <c r="G416" i="16"/>
  <c r="G415" i="16"/>
  <c r="G414" i="16"/>
  <c r="G413" i="16"/>
  <c r="G412" i="16"/>
  <c r="G411" i="16"/>
  <c r="G410" i="16"/>
  <c r="G409" i="16"/>
  <c r="G408" i="16"/>
  <c r="G407" i="16"/>
  <c r="G406" i="16"/>
  <c r="G405" i="16"/>
  <c r="G404" i="16"/>
  <c r="G403" i="16"/>
  <c r="G402" i="16"/>
  <c r="G401" i="16"/>
  <c r="G400" i="16"/>
  <c r="G399" i="16"/>
  <c r="G398" i="16"/>
  <c r="G397" i="16"/>
  <c r="G396" i="16"/>
  <c r="G395" i="16"/>
  <c r="G394" i="16"/>
  <c r="G393" i="16"/>
  <c r="G392" i="16"/>
  <c r="G391" i="16"/>
  <c r="G390" i="16"/>
  <c r="G389" i="16"/>
  <c r="G388" i="16"/>
  <c r="G387" i="16"/>
  <c r="G386" i="16"/>
  <c r="G385" i="16"/>
  <c r="G384" i="16"/>
  <c r="G383" i="16"/>
  <c r="G382" i="16"/>
  <c r="G381" i="16"/>
  <c r="G380" i="16"/>
  <c r="G379" i="16"/>
  <c r="G378" i="16"/>
  <c r="G377" i="16"/>
  <c r="G376" i="16"/>
  <c r="G375" i="16"/>
  <c r="G374" i="16"/>
  <c r="G373" i="16"/>
  <c r="G372" i="16"/>
  <c r="G371" i="16"/>
  <c r="G370" i="16"/>
  <c r="G369" i="16"/>
  <c r="G368" i="16"/>
  <c r="G367" i="16"/>
  <c r="G366" i="16"/>
  <c r="G365" i="16"/>
  <c r="G364" i="16"/>
  <c r="G363" i="16"/>
  <c r="G362" i="16"/>
  <c r="G361" i="16"/>
  <c r="G360" i="16"/>
  <c r="G359" i="16"/>
  <c r="G358" i="16"/>
  <c r="G357" i="16"/>
  <c r="G356" i="16"/>
  <c r="G355" i="16"/>
  <c r="G354" i="16"/>
  <c r="G353" i="16"/>
  <c r="G352" i="16"/>
  <c r="G351" i="16"/>
  <c r="G350" i="16"/>
  <c r="G349" i="16"/>
  <c r="G348" i="16"/>
  <c r="G347" i="16"/>
  <c r="G346" i="16"/>
  <c r="G345" i="16"/>
  <c r="G344" i="16"/>
  <c r="G343" i="16"/>
  <c r="G342" i="16"/>
  <c r="G341" i="16"/>
  <c r="G340" i="16"/>
  <c r="G339" i="16"/>
  <c r="G338" i="16"/>
  <c r="G337" i="16"/>
  <c r="G336" i="16"/>
  <c r="G335" i="16"/>
  <c r="G334" i="16"/>
  <c r="G333" i="16"/>
  <c r="G332" i="16"/>
  <c r="G331" i="16"/>
  <c r="G330" i="16"/>
  <c r="G329" i="16"/>
  <c r="G328" i="16"/>
  <c r="G327" i="16"/>
  <c r="G326" i="16"/>
  <c r="G325" i="16"/>
  <c r="G324" i="16"/>
  <c r="G323" i="16"/>
  <c r="G322" i="16"/>
  <c r="G321" i="16"/>
  <c r="G320" i="16"/>
  <c r="G319" i="16"/>
  <c r="G318" i="16"/>
  <c r="G317" i="16"/>
  <c r="G316" i="16"/>
  <c r="G315" i="16"/>
  <c r="G314" i="16"/>
  <c r="G313" i="16"/>
  <c r="G312" i="16"/>
  <c r="G311" i="16"/>
  <c r="G310" i="16"/>
  <c r="G309" i="16"/>
  <c r="G308" i="16"/>
  <c r="G307" i="16"/>
  <c r="G306" i="16"/>
  <c r="G305" i="16"/>
  <c r="G304" i="16"/>
  <c r="G303" i="16"/>
  <c r="G302" i="16"/>
  <c r="G301" i="16"/>
  <c r="G300" i="16"/>
  <c r="G299" i="16"/>
  <c r="G298" i="16"/>
  <c r="G297" i="16"/>
  <c r="G296" i="16"/>
  <c r="G295" i="16"/>
  <c r="G294" i="16"/>
  <c r="G293" i="16"/>
  <c r="G292" i="16"/>
  <c r="G291" i="16"/>
  <c r="G290" i="16"/>
  <c r="G289" i="16"/>
  <c r="G288" i="16"/>
  <c r="G287" i="16"/>
  <c r="G286" i="16"/>
  <c r="G285" i="16"/>
  <c r="G284" i="16"/>
  <c r="G283" i="16"/>
  <c r="G282" i="16"/>
  <c r="G281" i="16"/>
  <c r="G280" i="16"/>
  <c r="G279" i="16"/>
  <c r="G278" i="16"/>
  <c r="G277" i="16"/>
  <c r="G276" i="16"/>
  <c r="G275" i="16"/>
  <c r="G274" i="16"/>
  <c r="G273" i="16"/>
  <c r="G272" i="16"/>
  <c r="G271" i="16"/>
  <c r="G270" i="16"/>
  <c r="G269" i="16"/>
  <c r="G268" i="16"/>
  <c r="G267" i="16"/>
  <c r="G266" i="16"/>
  <c r="G265" i="16"/>
  <c r="G264" i="16"/>
  <c r="G263" i="16"/>
  <c r="G262" i="16"/>
  <c r="G261" i="16"/>
  <c r="G260" i="16"/>
  <c r="G259" i="16"/>
  <c r="G258" i="16"/>
  <c r="G257" i="16"/>
  <c r="G256" i="16"/>
  <c r="G255" i="16"/>
  <c r="G254" i="16"/>
  <c r="G253" i="16"/>
  <c r="G252" i="16"/>
  <c r="G251" i="16"/>
  <c r="G250" i="16"/>
  <c r="G249" i="16"/>
  <c r="G248" i="16"/>
  <c r="G247" i="16"/>
  <c r="G246" i="16"/>
  <c r="G245" i="16"/>
  <c r="G244" i="16"/>
  <c r="G243" i="16"/>
  <c r="G242" i="16"/>
  <c r="G241" i="16"/>
  <c r="G240" i="16"/>
  <c r="G239" i="16"/>
  <c r="G238" i="16"/>
  <c r="G237" i="16"/>
  <c r="G236" i="16"/>
  <c r="G235" i="16"/>
  <c r="G234" i="16"/>
  <c r="G233" i="16"/>
  <c r="G232" i="16"/>
  <c r="G231" i="16"/>
  <c r="G230" i="16"/>
  <c r="G229" i="16"/>
  <c r="G228" i="16"/>
  <c r="G227" i="16"/>
  <c r="G226" i="16"/>
  <c r="G225" i="16"/>
  <c r="G224" i="16"/>
  <c r="G223" i="16"/>
  <c r="G222" i="16"/>
  <c r="G221" i="16"/>
  <c r="G220" i="16"/>
  <c r="G219" i="16"/>
  <c r="G218" i="16"/>
  <c r="G217" i="16"/>
  <c r="G216" i="16"/>
  <c r="G215" i="16"/>
  <c r="G214" i="16"/>
  <c r="G213" i="16"/>
  <c r="G212" i="16"/>
  <c r="G211" i="16"/>
  <c r="G210" i="16"/>
  <c r="G209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3" i="16"/>
  <c r="G192" i="16"/>
  <c r="G191" i="16"/>
  <c r="G190" i="16"/>
  <c r="G189" i="16"/>
  <c r="G188" i="16"/>
  <c r="G187" i="16"/>
  <c r="G186" i="16"/>
  <c r="G185" i="16"/>
  <c r="G184" i="16"/>
  <c r="G183" i="16"/>
  <c r="G182" i="16"/>
  <c r="G181" i="16"/>
  <c r="G180" i="16"/>
  <c r="G179" i="16"/>
  <c r="G178" i="16"/>
  <c r="G177" i="16"/>
  <c r="G176" i="16"/>
  <c r="G175" i="16"/>
  <c r="G174" i="16"/>
  <c r="G173" i="16"/>
  <c r="G172" i="16"/>
  <c r="G171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G153" i="16"/>
  <c r="G152" i="16"/>
  <c r="G151" i="16"/>
  <c r="G150" i="16"/>
  <c r="G149" i="16"/>
  <c r="G148" i="16"/>
  <c r="G147" i="16"/>
  <c r="G146" i="16"/>
  <c r="G145" i="16"/>
  <c r="G144" i="16"/>
  <c r="G143" i="16"/>
  <c r="G142" i="16"/>
  <c r="G141" i="16"/>
  <c r="G140" i="16"/>
  <c r="G139" i="16"/>
  <c r="G138" i="16"/>
  <c r="G137" i="16"/>
  <c r="G136" i="16"/>
  <c r="G135" i="16"/>
  <c r="G134" i="16"/>
  <c r="G133" i="16"/>
  <c r="G132" i="16"/>
  <c r="G131" i="16"/>
  <c r="G130" i="16"/>
  <c r="G129" i="16"/>
  <c r="G128" i="16"/>
  <c r="G127" i="16"/>
  <c r="G126" i="16"/>
  <c r="G125" i="16"/>
  <c r="G124" i="16"/>
  <c r="G123" i="16"/>
  <c r="G122" i="16"/>
  <c r="G121" i="16"/>
  <c r="G120" i="16"/>
  <c r="G119" i="16"/>
  <c r="G118" i="16"/>
  <c r="G117" i="16"/>
  <c r="G116" i="16"/>
  <c r="G115" i="16"/>
  <c r="G114" i="16"/>
  <c r="G113" i="16"/>
  <c r="G112" i="16"/>
  <c r="G111" i="16"/>
  <c r="G110" i="16"/>
  <c r="G109" i="16"/>
  <c r="G108" i="16"/>
  <c r="G107" i="16"/>
  <c r="G106" i="16"/>
  <c r="G105" i="16"/>
  <c r="G104" i="16"/>
  <c r="G103" i="16"/>
  <c r="G102" i="16"/>
  <c r="G101" i="16"/>
  <c r="G100" i="16"/>
  <c r="G99" i="16"/>
  <c r="G98" i="16"/>
  <c r="G97" i="16"/>
  <c r="G96" i="16"/>
  <c r="G95" i="16"/>
  <c r="G94" i="16"/>
  <c r="G93" i="16"/>
  <c r="G92" i="16"/>
  <c r="G91" i="16"/>
  <c r="G90" i="16"/>
  <c r="G89" i="16"/>
  <c r="G88" i="16"/>
  <c r="G87" i="16"/>
  <c r="G86" i="16"/>
  <c r="G85" i="16"/>
  <c r="G84" i="16"/>
  <c r="G83" i="16"/>
  <c r="G82" i="16"/>
  <c r="G81" i="16"/>
  <c r="G80" i="16"/>
  <c r="G79" i="16"/>
  <c r="G78" i="16"/>
  <c r="G77" i="16"/>
  <c r="G76" i="16"/>
  <c r="G75" i="16"/>
  <c r="G74" i="16"/>
  <c r="G73" i="16"/>
  <c r="G72" i="16"/>
  <c r="G71" i="16"/>
  <c r="G70" i="16"/>
  <c r="G69" i="16"/>
  <c r="G68" i="16"/>
  <c r="G67" i="16"/>
  <c r="G66" i="16"/>
  <c r="G65" i="16"/>
  <c r="G64" i="16"/>
  <c r="G63" i="16"/>
  <c r="G62" i="16"/>
  <c r="G61" i="16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777" i="16" s="1"/>
  <c r="E777" i="16"/>
  <c r="F777" i="16"/>
  <c r="D777" i="16"/>
  <c r="F43" i="14"/>
  <c r="E43" i="14"/>
  <c r="D38" i="14"/>
  <c r="K38" i="14" s="1"/>
  <c r="D35" i="14"/>
  <c r="K35" i="14" s="1"/>
  <c r="D34" i="14"/>
  <c r="K34" i="14" s="1"/>
  <c r="D33" i="14"/>
  <c r="K33" i="14" s="1"/>
  <c r="D32" i="14"/>
  <c r="K32" i="14" s="1"/>
  <c r="D30" i="14"/>
  <c r="K30" i="14" s="1"/>
  <c r="D27" i="14"/>
  <c r="K27" i="14" s="1"/>
  <c r="D24" i="14"/>
  <c r="K24" i="14" s="1"/>
  <c r="D20" i="14"/>
  <c r="K20" i="14" s="1"/>
  <c r="D16" i="14"/>
  <c r="K16" i="14" s="1"/>
  <c r="D14" i="14"/>
  <c r="K14" i="14" s="1"/>
  <c r="D12" i="14"/>
  <c r="K12" i="14" s="1"/>
  <c r="E42" i="13"/>
  <c r="D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42" i="13" s="1"/>
  <c r="F9" i="13"/>
  <c r="F8" i="13"/>
  <c r="F7" i="13"/>
  <c r="F6" i="13"/>
  <c r="E30" i="4" l="1"/>
  <c r="I30" i="4" s="1"/>
  <c r="E29" i="4"/>
  <c r="I29" i="4" s="1"/>
  <c r="E28" i="4"/>
  <c r="I28" i="4" s="1"/>
  <c r="E27" i="4"/>
  <c r="E26" i="4"/>
  <c r="I26" i="4" s="1"/>
  <c r="H31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20" i="4" s="1"/>
  <c r="G43" i="14" l="1"/>
  <c r="D43" i="14"/>
  <c r="C43" i="14"/>
  <c r="C42" i="13"/>
  <c r="O45" i="12"/>
  <c r="O44" i="12"/>
  <c r="O43" i="12"/>
  <c r="O42" i="12"/>
  <c r="O39" i="12"/>
  <c r="O38" i="12"/>
  <c r="O36" i="12"/>
  <c r="O34" i="12"/>
  <c r="O33" i="12"/>
  <c r="O29" i="12"/>
  <c r="O28" i="12"/>
  <c r="O27" i="12"/>
  <c r="O26" i="12"/>
  <c r="O24" i="12"/>
  <c r="O23" i="12"/>
  <c r="O22" i="12"/>
  <c r="O20" i="12"/>
  <c r="O17" i="12"/>
  <c r="O14" i="12"/>
  <c r="O13" i="12"/>
  <c r="O11" i="12"/>
  <c r="Q46" i="12"/>
  <c r="P46" i="12"/>
  <c r="M46" i="12"/>
  <c r="E46" i="12"/>
  <c r="D46" i="12"/>
  <c r="R45" i="12"/>
  <c r="F45" i="12"/>
  <c r="S45" i="12" s="1"/>
  <c r="R44" i="12"/>
  <c r="F44" i="12"/>
  <c r="S44" i="12" s="1"/>
  <c r="R43" i="12"/>
  <c r="F43" i="12"/>
  <c r="S43" i="12" s="1"/>
  <c r="R42" i="12"/>
  <c r="F42" i="12"/>
  <c r="S42" i="12" s="1"/>
  <c r="R41" i="12"/>
  <c r="N41" i="12"/>
  <c r="O41" i="12" s="1"/>
  <c r="F41" i="12"/>
  <c r="S41" i="12" s="1"/>
  <c r="R40" i="12"/>
  <c r="N40" i="12"/>
  <c r="O40" i="12" s="1"/>
  <c r="F40" i="12"/>
  <c r="S40" i="12" s="1"/>
  <c r="R39" i="12"/>
  <c r="F39" i="12"/>
  <c r="S39" i="12" s="1"/>
  <c r="R38" i="12"/>
  <c r="F38" i="12"/>
  <c r="S38" i="12" s="1"/>
  <c r="R37" i="12"/>
  <c r="N37" i="12"/>
  <c r="O37" i="12" s="1"/>
  <c r="F37" i="12"/>
  <c r="S37" i="12" s="1"/>
  <c r="R36" i="12"/>
  <c r="F36" i="12"/>
  <c r="S36" i="12" s="1"/>
  <c r="R35" i="12"/>
  <c r="N35" i="12"/>
  <c r="O35" i="12" s="1"/>
  <c r="F35" i="12"/>
  <c r="S35" i="12" s="1"/>
  <c r="R34" i="12"/>
  <c r="F34" i="12"/>
  <c r="S34" i="12" s="1"/>
  <c r="R33" i="12"/>
  <c r="F33" i="12"/>
  <c r="S33" i="12" s="1"/>
  <c r="R32" i="12"/>
  <c r="N32" i="12"/>
  <c r="O32" i="12" s="1"/>
  <c r="F32" i="12"/>
  <c r="S32" i="12" s="1"/>
  <c r="R31" i="12"/>
  <c r="N31" i="12"/>
  <c r="O31" i="12" s="1"/>
  <c r="F31" i="12"/>
  <c r="S31" i="12" s="1"/>
  <c r="R30" i="12"/>
  <c r="N30" i="12"/>
  <c r="O30" i="12" s="1"/>
  <c r="F30" i="12"/>
  <c r="S30" i="12" s="1"/>
  <c r="R29" i="12"/>
  <c r="F29" i="12"/>
  <c r="S29" i="12" s="1"/>
  <c r="R28" i="12"/>
  <c r="F28" i="12"/>
  <c r="S28" i="12" s="1"/>
  <c r="R27" i="12"/>
  <c r="F27" i="12"/>
  <c r="S27" i="12" s="1"/>
  <c r="R26" i="12"/>
  <c r="F26" i="12"/>
  <c r="S26" i="12" s="1"/>
  <c r="R25" i="12"/>
  <c r="N25" i="12"/>
  <c r="O25" i="12" s="1"/>
  <c r="F25" i="12"/>
  <c r="S25" i="12" s="1"/>
  <c r="R24" i="12"/>
  <c r="F24" i="12"/>
  <c r="S24" i="12" s="1"/>
  <c r="R23" i="12"/>
  <c r="F23" i="12"/>
  <c r="S23" i="12" s="1"/>
  <c r="R22" i="12"/>
  <c r="F22" i="12"/>
  <c r="R21" i="12"/>
  <c r="N21" i="12"/>
  <c r="O21" i="12" s="1"/>
  <c r="F21" i="12"/>
  <c r="S21" i="12" s="1"/>
  <c r="R20" i="12"/>
  <c r="F20" i="12"/>
  <c r="S20" i="12" s="1"/>
  <c r="R19" i="12"/>
  <c r="N19" i="12"/>
  <c r="O19" i="12" s="1"/>
  <c r="F19" i="12"/>
  <c r="S19" i="12" s="1"/>
  <c r="R18" i="12"/>
  <c r="N18" i="12"/>
  <c r="O18" i="12" s="1"/>
  <c r="F18" i="12"/>
  <c r="S18" i="12" s="1"/>
  <c r="R17" i="12"/>
  <c r="F17" i="12"/>
  <c r="S17" i="12" s="1"/>
  <c r="R16" i="12"/>
  <c r="N16" i="12"/>
  <c r="O16" i="12" s="1"/>
  <c r="F16" i="12"/>
  <c r="S16" i="12" s="1"/>
  <c r="R15" i="12"/>
  <c r="N15" i="12"/>
  <c r="O15" i="12" s="1"/>
  <c r="F15" i="12"/>
  <c r="S15" i="12" s="1"/>
  <c r="R14" i="12"/>
  <c r="F14" i="12"/>
  <c r="S14" i="12" s="1"/>
  <c r="R13" i="12"/>
  <c r="F13" i="12"/>
  <c r="S13" i="12" s="1"/>
  <c r="R12" i="12"/>
  <c r="N12" i="12"/>
  <c r="O12" i="12" s="1"/>
  <c r="F12" i="12"/>
  <c r="S12" i="12" s="1"/>
  <c r="R11" i="12"/>
  <c r="F11" i="12"/>
  <c r="S11" i="12" s="1"/>
  <c r="R10" i="12"/>
  <c r="N10" i="12"/>
  <c r="O10" i="12" s="1"/>
  <c r="F10" i="12"/>
  <c r="C31" i="4"/>
  <c r="F31" i="4"/>
  <c r="D31" i="4"/>
  <c r="J22" i="12" l="1"/>
  <c r="T22" i="12" s="1"/>
  <c r="S22" i="12"/>
  <c r="S10" i="12"/>
  <c r="S46" i="12" s="1"/>
  <c r="J10" i="12"/>
  <c r="J14" i="12"/>
  <c r="T14" i="12" s="1"/>
  <c r="J17" i="12"/>
  <c r="T17" i="12" s="1"/>
  <c r="J20" i="12"/>
  <c r="T20" i="12" s="1"/>
  <c r="J27" i="12"/>
  <c r="T27" i="12" s="1"/>
  <c r="J13" i="12"/>
  <c r="T13" i="12" s="1"/>
  <c r="J26" i="12"/>
  <c r="T26" i="12" s="1"/>
  <c r="T10" i="12"/>
  <c r="J28" i="12"/>
  <c r="T28" i="12" s="1"/>
  <c r="J29" i="12"/>
  <c r="T29" i="12" s="1"/>
  <c r="J36" i="12"/>
  <c r="T36" i="12" s="1"/>
  <c r="R46" i="12"/>
  <c r="K43" i="14"/>
  <c r="N46" i="12"/>
  <c r="J16" i="12"/>
  <c r="T16" i="12" s="1"/>
  <c r="J19" i="12"/>
  <c r="T19" i="12" s="1"/>
  <c r="J23" i="12"/>
  <c r="T23" i="12" s="1"/>
  <c r="J24" i="12"/>
  <c r="T24" i="12" s="1"/>
  <c r="J25" i="12"/>
  <c r="T25" i="12" s="1"/>
  <c r="J33" i="12"/>
  <c r="T33" i="12" s="1"/>
  <c r="J34" i="12"/>
  <c r="T34" i="12" s="1"/>
  <c r="J35" i="12"/>
  <c r="T35" i="12" s="1"/>
  <c r="J38" i="12"/>
  <c r="T38" i="12" s="1"/>
  <c r="J39" i="12"/>
  <c r="T39" i="12" s="1"/>
  <c r="J40" i="12"/>
  <c r="T40" i="12" s="1"/>
  <c r="F46" i="12"/>
  <c r="J11" i="12"/>
  <c r="T11" i="12" s="1"/>
  <c r="J12" i="12"/>
  <c r="T12" i="12" s="1"/>
  <c r="J31" i="12"/>
  <c r="T31" i="12" s="1"/>
  <c r="J42" i="12"/>
  <c r="T42" i="12" s="1"/>
  <c r="J43" i="12"/>
  <c r="T43" i="12" s="1"/>
  <c r="J44" i="12"/>
  <c r="T44" i="12" s="1"/>
  <c r="J45" i="12"/>
  <c r="T45" i="12" s="1"/>
  <c r="O46" i="12"/>
  <c r="J15" i="12"/>
  <c r="T15" i="12" s="1"/>
  <c r="J18" i="12"/>
  <c r="T18" i="12" s="1"/>
  <c r="J21" i="12"/>
  <c r="T21" i="12" s="1"/>
  <c r="J30" i="12"/>
  <c r="T30" i="12" s="1"/>
  <c r="J32" i="12"/>
  <c r="T32" i="12" s="1"/>
  <c r="J37" i="12"/>
  <c r="T37" i="12" s="1"/>
  <c r="J41" i="12"/>
  <c r="T41" i="12" s="1"/>
  <c r="E31" i="4"/>
  <c r="G31" i="4" l="1"/>
  <c r="I31" i="4"/>
  <c r="J46" i="12"/>
  <c r="I53" i="12" s="1"/>
  <c r="T46" i="12"/>
  <c r="F5" i="8" l="1"/>
  <c r="B1" i="8"/>
  <c r="C1" i="8"/>
  <c r="G5" i="8" l="1"/>
  <c r="B5" i="8" s="1"/>
  <c r="B13" i="8" s="1"/>
  <c r="F10" i="8"/>
  <c r="F15" i="8"/>
  <c r="F14" i="8"/>
  <c r="F11" i="8"/>
  <c r="F17" i="8"/>
  <c r="F13" i="8"/>
  <c r="F16" i="8"/>
  <c r="F8" i="8"/>
  <c r="F9" i="8"/>
  <c r="F18" i="8"/>
  <c r="F19" i="8"/>
  <c r="F12" i="8"/>
  <c r="B16" i="8" l="1"/>
  <c r="B8" i="8"/>
  <c r="B17" i="8"/>
  <c r="B15" i="8"/>
  <c r="B18" i="8"/>
  <c r="B9" i="8"/>
  <c r="B19" i="8"/>
  <c r="B11" i="8"/>
  <c r="B12" i="8"/>
  <c r="B10" i="8"/>
  <c r="C5" i="8"/>
  <c r="B14" i="8"/>
  <c r="B6" i="8" l="1"/>
  <c r="F6" i="8"/>
</calcChain>
</file>

<file path=xl/sharedStrings.xml><?xml version="1.0" encoding="utf-8"?>
<sst xmlns="http://schemas.openxmlformats.org/spreadsheetml/2006/main" count="2731" uniqueCount="956">
  <si>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</si>
  <si>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</si>
  <si>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</si>
  <si>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</si>
  <si>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</si>
  <si>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</si>
  <si>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</si>
  <si>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</si>
  <si>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</si>
  <si>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</si>
  <si>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</si>
  <si>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</si>
  <si>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</si>
  <si>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</si>
  <si>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</si>
  <si>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</si>
  <si>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</si>
  <si>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</si>
  <si>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</si>
  <si>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</si>
  <si>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</si>
  <si>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</si>
  <si>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</si>
  <si>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</si>
  <si>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</si>
  <si>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</si>
  <si>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</si>
  <si>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</si>
  <si>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</si>
  <si>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</si>
  <si>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</si>
  <si>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</si>
  <si>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</si>
  <si>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</si>
  <si>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</si>
  <si>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</si>
  <si>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</si>
  <si>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</si>
  <si>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</si>
  <si>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</si>
  <si>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</si>
  <si>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</si>
  <si>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</si>
  <si>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</si>
  <si>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</si>
  <si>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</si>
  <si>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</si>
  <si>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</si>
  <si>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</si>
  <si>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</si>
  <si>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</si>
  <si>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</si>
  <si>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</si>
  <si>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</si>
  <si>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</si>
  <si>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</si>
  <si>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</si>
  <si>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</si>
  <si>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</si>
  <si>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</si>
  <si>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</si>
  <si>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</si>
  <si>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</si>
  <si>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</si>
  <si>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</si>
  <si>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</si>
  <si>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</si>
  <si>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</si>
  <si>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</si>
  <si>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</si>
  <si>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</si>
  <si>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</si>
  <si>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</si>
  <si>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</si>
  <si>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</si>
  <si>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</si>
  <si>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</si>
  <si>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</si>
  <si>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</si>
  <si>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</si>
  <si>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</si>
  <si>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</si>
  <si>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</si>
  <si>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</si>
  <si>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</si>
  <si>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</si>
  <si>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</si>
  <si>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</si>
  <si>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</si>
  <si>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</si>
  <si>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</si>
  <si>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</si>
  <si>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</si>
  <si>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</si>
  <si>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</si>
  <si>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</si>
  <si>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</si>
  <si>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</si>
  <si>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</si>
  <si>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</si>
  <si>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</si>
  <si>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</si>
  <si>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</si>
  <si>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</si>
  <si>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</si>
  <si>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</si>
  <si>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</si>
  <si>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</si>
  <si>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</si>
  <si>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</si>
  <si>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</si>
  <si>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</si>
  <si>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</si>
  <si>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</si>
  <si>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</si>
  <si>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</si>
  <si>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</si>
  <si>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</si>
  <si>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</si>
  <si>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</si>
  <si>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</si>
  <si>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</si>
  <si>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</si>
  <si>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</si>
  <si>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</si>
  <si>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</si>
  <si>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</si>
  <si>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</si>
  <si>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</si>
  <si>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</si>
  <si>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</si>
  <si>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</si>
  <si>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</si>
  <si>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</si>
  <si>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</si>
  <si>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</si>
  <si>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</si>
  <si>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</si>
  <si>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</si>
  <si>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</si>
  <si>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</si>
  <si>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</si>
  <si>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</si>
  <si>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</si>
  <si>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</si>
  <si>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</si>
  <si>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</si>
  <si>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</si>
  <si>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</si>
  <si>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</si>
  <si>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</si>
  <si>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</si>
  <si>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</si>
  <si>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</si>
  <si>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</si>
  <si>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</si>
  <si>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</si>
  <si>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</si>
  <si>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</si>
  <si>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</si>
  <si>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</si>
  <si>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</si>
  <si>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</si>
  <si>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</si>
  <si>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</si>
  <si>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</si>
  <si>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</si>
  <si>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</si>
  <si>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</si>
  <si>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</si>
  <si>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</si>
  <si>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</si>
  <si>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</si>
  <si>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</si>
  <si>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</si>
  <si>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</si>
  <si>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</si>
  <si>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</si>
  <si>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</si>
  <si>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</si>
  <si>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</si>
  <si>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</si>
  <si>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</si>
  <si>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</si>
  <si>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</si>
  <si>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</si>
  <si>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</si>
  <si>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</si>
  <si>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</si>
  <si>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</si>
  <si>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</si>
  <si>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</si>
  <si>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</si>
  <si>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</si>
  <si>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</si>
  <si>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</si>
  <si>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</si>
  <si>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</si>
  <si>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</si>
  <si>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</si>
  <si>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</si>
  <si>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</si>
  <si>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</si>
  <si>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</si>
  <si>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</si>
  <si>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</si>
  <si>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</si>
  <si>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</si>
  <si>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</si>
  <si>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</si>
  <si>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</si>
  <si>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</si>
  <si>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</si>
  <si>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</si>
  <si>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</si>
  <si>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</si>
  <si>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</si>
  <si>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</si>
  <si>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</si>
  <si>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</si>
  <si>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</si>
  <si>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</si>
  <si>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</si>
  <si>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</si>
  <si>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</si>
  <si>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</si>
  <si>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</si>
  <si>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</si>
  <si>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</si>
  <si>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</si>
  <si>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</si>
  <si>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</si>
  <si>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</si>
  <si>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</si>
  <si>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</si>
  <si>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</si>
  <si>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</si>
  <si>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</si>
  <si>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</si>
  <si>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</si>
  <si>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</si>
  <si>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</si>
  <si>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</si>
  <si>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</si>
  <si>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</si>
  <si>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</si>
  <si>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</si>
  <si>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</si>
  <si>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</si>
  <si>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</si>
  <si>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</si>
  <si>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</si>
  <si>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</si>
  <si>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</si>
  <si>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</si>
  <si>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</si>
  <si>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</si>
  <si>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</si>
  <si>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</si>
  <si>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</si>
  <si>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</si>
  <si>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</si>
  <si>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</si>
  <si>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</si>
  <si>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</si>
  <si>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</si>
  <si>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</si>
  <si>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</si>
  <si>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</si>
  <si>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</si>
  <si>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</si>
  <si>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</si>
  <si>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</si>
  <si>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</si>
  <si>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</si>
  <si>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</si>
  <si>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</si>
  <si>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</si>
  <si>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</si>
  <si>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</si>
  <si>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</si>
  <si>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</si>
  <si>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</si>
  <si>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</si>
  <si>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</si>
  <si>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</si>
  <si>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</si>
  <si>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</si>
  <si>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</si>
  <si>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</si>
  <si>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</si>
  <si>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</si>
  <si>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</si>
  <si>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</si>
  <si>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</si>
  <si>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</si>
  <si>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</si>
  <si>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</si>
  <si>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</si>
  <si>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</si>
  <si>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</si>
  <si>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</si>
  <si>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</si>
  <si>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</si>
  <si>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</si>
  <si>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</si>
  <si>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</si>
  <si>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</si>
  <si>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</si>
  <si>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</si>
  <si>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</si>
  <si>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</si>
  <si>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</si>
  <si>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</si>
  <si>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</si>
  <si>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</si>
  <si>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</si>
  <si>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</si>
  <si>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</si>
  <si>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</si>
  <si>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</si>
  <si>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</si>
  <si>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</si>
  <si>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</si>
  <si>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</si>
  <si>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</si>
  <si>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</si>
  <si>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</si>
  <si>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</si>
  <si>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</si>
  <si>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</si>
  <si>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</si>
  <si>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</si>
  <si>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</si>
  <si>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</si>
  <si>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</si>
  <si>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</si>
  <si>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</si>
  <si>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</si>
  <si>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</si>
  <si>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</si>
  <si>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</si>
  <si>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</si>
  <si>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</si>
  <si>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</si>
  <si>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</si>
  <si>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</si>
  <si>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</si>
  <si>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</si>
  <si>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</si>
  <si>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</si>
  <si>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</si>
  <si>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</si>
  <si>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</si>
  <si>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</si>
  <si>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</si>
  <si>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</si>
  <si>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</si>
  <si>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</si>
  <si>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</si>
  <si>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</si>
  <si>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</si>
  <si>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</si>
  <si>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</si>
  <si>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</si>
  <si>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</si>
  <si>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</si>
  <si>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</si>
  <si>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</si>
  <si>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</si>
  <si>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</si>
  <si>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</si>
  <si>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</si>
  <si>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</si>
  <si>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</si>
  <si>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</si>
  <si>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</si>
  <si>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</si>
  <si>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</si>
  <si>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</si>
  <si>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</si>
  <si>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</si>
  <si>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</si>
  <si>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</si>
  <si>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</si>
  <si>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</si>
  <si>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</si>
  <si>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</si>
  <si>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</si>
  <si>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</si>
  <si>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</si>
  <si>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</si>
  <si>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</si>
  <si>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</si>
  <si>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</si>
  <si>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</si>
  <si>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</si>
  <si>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</si>
  <si>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</si>
  <si>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</si>
  <si>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</si>
  <si>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</si>
  <si>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</si>
  <si>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</si>
  <si>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</si>
  <si>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</si>
  <si>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</si>
  <si>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</si>
  <si>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</si>
  <si>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</si>
  <si>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</si>
  <si>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</si>
  <si>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</si>
  <si>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</si>
  <si>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</si>
  <si>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</si>
  <si>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</si>
  <si>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</si>
  <si>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</si>
  <si>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</si>
  <si>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</si>
  <si>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</si>
  <si>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</si>
  <si>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</si>
  <si>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</si>
  <si>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</si>
  <si>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</si>
  <si>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</si>
  <si>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</si>
  <si>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</si>
  <si>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</si>
  <si>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</si>
  <si>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</si>
  <si>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</si>
  <si>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</si>
  <si>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</si>
  <si>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</si>
  <si>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</si>
  <si>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</si>
  <si>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</si>
  <si>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</si>
  <si>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</si>
  <si>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</si>
  <si>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</si>
  <si>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</si>
  <si>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</si>
  <si>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</si>
  <si>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</si>
  <si>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</si>
  <si>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</si>
  <si>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</si>
  <si>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</si>
  <si>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</si>
  <si>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</si>
  <si>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</si>
  <si>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</si>
  <si>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</si>
  <si>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</si>
  <si>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</si>
  <si>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</si>
  <si>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</si>
  <si>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</si>
  <si>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</si>
  <si>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</si>
  <si>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</si>
  <si>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</si>
  <si>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</si>
  <si>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</si>
  <si>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</si>
  <si>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</si>
  <si>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</si>
  <si>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</si>
  <si>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</si>
  <si>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</si>
  <si>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</si>
  <si>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</si>
  <si>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</si>
  <si>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</si>
  <si>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</si>
  <si>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</si>
  <si>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</si>
  <si>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</si>
  <si>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</si>
  <si>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</si>
  <si>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</si>
  <si>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</si>
  <si>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</si>
  <si>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</si>
  <si>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</si>
  <si>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</si>
  <si>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</si>
  <si>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</si>
  <si>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</si>
  <si>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</si>
  <si>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</si>
  <si>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</si>
  <si>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</si>
  <si>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</si>
  <si>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</si>
  <si>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</si>
  <si>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</si>
  <si>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</si>
  <si>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</si>
  <si>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</si>
  <si>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</si>
  <si>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</si>
  <si>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</si>
  <si>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</si>
  <si>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</si>
  <si>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</si>
  <si>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</si>
  <si>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</si>
  <si>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</si>
  <si>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</si>
  <si>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</si>
  <si>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</si>
  <si>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</si>
  <si>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</si>
  <si>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</si>
  <si>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</si>
  <si>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</si>
  <si>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</si>
  <si>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</si>
  <si>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</si>
  <si>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</si>
  <si>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</si>
  <si>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</si>
  <si>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</si>
  <si>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</si>
  <si>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</si>
  <si>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</si>
  <si>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</si>
  <si>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</si>
  <si>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</si>
  <si>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</si>
  <si>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</si>
  <si>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</si>
  <si>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</si>
  <si>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</si>
  <si>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</si>
  <si>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</si>
  <si>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</si>
  <si>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</si>
  <si>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</si>
  <si>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</si>
  <si>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</si>
  <si>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</si>
  <si>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</si>
  <si>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</si>
  <si>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</si>
  <si>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</si>
  <si>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</si>
  <si>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</si>
  <si>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</si>
  <si>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</si>
  <si>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</si>
  <si>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</si>
  <si>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</si>
  <si>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</si>
  <si>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</si>
  <si>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</si>
  <si>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</si>
  <si>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</si>
  <si>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</si>
  <si>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</si>
  <si>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</si>
  <si>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</si>
  <si>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</si>
  <si>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</si>
  <si>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</si>
  <si>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</si>
  <si>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</si>
  <si>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</si>
  <si>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</si>
  <si>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</si>
  <si>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</si>
  <si>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</si>
  <si>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</si>
  <si>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</si>
  <si>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</si>
  <si>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</si>
  <si>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</si>
  <si>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</si>
  <si>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</si>
  <si>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</si>
  <si>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</si>
  <si>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</si>
  <si>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</si>
  <si>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</si>
  <si>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</si>
  <si>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</si>
  <si>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</si>
  <si>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</si>
  <si>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</si>
  <si>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</si>
  <si>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</si>
  <si>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</si>
  <si>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</si>
  <si>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</si>
  <si>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</si>
  <si>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</si>
  <si>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</si>
  <si>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</si>
  <si>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</si>
  <si>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</si>
  <si>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</si>
  <si>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</si>
  <si>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</si>
  <si>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</si>
  <si>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</si>
  <si>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</si>
  <si>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</si>
  <si>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</si>
  <si>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</si>
  <si>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</si>
  <si>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</si>
  <si>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</si>
  <si>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</si>
  <si>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</si>
  <si>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</si>
  <si>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</si>
  <si>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</si>
  <si>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</si>
  <si>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</si>
  <si>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</si>
  <si>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</si>
  <si>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</si>
  <si>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</si>
  <si>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</si>
  <si>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</si>
  <si>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</si>
  <si>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</si>
  <si>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</si>
  <si>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</si>
  <si>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</si>
  <si>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</si>
  <si>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</si>
  <si>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</si>
  <si>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</si>
  <si>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</si>
  <si>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</si>
  <si>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</si>
  <si>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</si>
  <si>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</si>
  <si>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</si>
  <si>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</si>
  <si>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</si>
  <si>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</si>
  <si>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</si>
  <si>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</si>
  <si>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</si>
  <si>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</si>
  <si>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</si>
  <si>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</si>
  <si>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</si>
  <si>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</si>
  <si>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</si>
  <si>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</si>
  <si>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</si>
  <si>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</si>
  <si>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</si>
  <si>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</si>
  <si>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</si>
  <si>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</si>
  <si>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</si>
  <si>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</si>
  <si>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</si>
  <si>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</si>
  <si>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</si>
  <si>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</si>
  <si>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</si>
  <si>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</si>
  <si>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</si>
  <si>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</si>
  <si>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</si>
  <si>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</si>
  <si>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</si>
  <si>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</si>
  <si>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</si>
  <si>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</si>
  <si>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</si>
  <si>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</si>
  <si>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</si>
  <si>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</si>
  <si>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</si>
  <si>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</si>
  <si>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</si>
  <si>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</si>
  <si>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</si>
  <si>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</si>
  <si>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</si>
  <si>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</si>
  <si>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</si>
  <si>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</si>
  <si>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</si>
  <si>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</si>
  <si>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</si>
  <si>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</si>
  <si>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</si>
  <si>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</si>
  <si>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</si>
  <si>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</si>
  <si>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</si>
  <si>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</si>
  <si>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</si>
  <si>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</si>
  <si>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</si>
  <si>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</si>
  <si>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</si>
  <si>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</si>
  <si>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</si>
  <si>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</si>
  <si>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</si>
  <si>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</si>
  <si>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</si>
  <si>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</si>
  <si>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</si>
  <si>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</si>
  <si>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</si>
  <si>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</si>
  <si>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</si>
  <si>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</si>
  <si>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</si>
  <si>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</si>
  <si>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</si>
  <si>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</si>
  <si>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</si>
  <si>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</si>
  <si>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</si>
  <si>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</si>
  <si>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</si>
  <si>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</si>
  <si>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</si>
  <si>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</si>
  <si>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</si>
  <si>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</si>
  <si>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</si>
  <si>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</si>
  <si>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</si>
  <si>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</si>
  <si>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</si>
  <si>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</si>
  <si>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</si>
  <si>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</si>
  <si>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</si>
  <si>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</si>
  <si>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</si>
  <si>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</si>
  <si>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</si>
  <si>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</si>
  <si>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</si>
  <si>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</si>
  <si>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</si>
  <si>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</si>
  <si>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</si>
  <si>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</si>
  <si>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</si>
  <si>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</si>
  <si>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</si>
  <si>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</si>
  <si>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</si>
  <si>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</si>
  <si>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</si>
  <si>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</si>
  <si>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</si>
  <si>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</si>
  <si>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</si>
  <si>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</si>
  <si>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</si>
  <si>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</si>
  <si>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</si>
  <si>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</si>
  <si>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</si>
  <si>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</si>
  <si>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</si>
  <si>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</si>
  <si>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</si>
  <si>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</si>
  <si>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</si>
  <si>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</si>
  <si>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</si>
  <si>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</si>
  <si>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</si>
  <si>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</si>
  <si>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</si>
  <si>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</si>
  <si>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</si>
  <si>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</si>
  <si>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</si>
  <si>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</si>
  <si>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</si>
  <si>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</si>
  <si>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</si>
  <si>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</si>
  <si>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</si>
  <si>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</si>
  <si>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</si>
  <si>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</si>
  <si>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</si>
  <si>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</si>
  <si>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</si>
  <si>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</si>
  <si>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</si>
  <si>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</si>
  <si>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</si>
  <si>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</si>
  <si>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</si>
  <si>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</si>
  <si>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</si>
  <si>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</si>
  <si>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</si>
  <si>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</si>
  <si>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</si>
  <si>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</si>
  <si>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</si>
  <si>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</si>
  <si>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</si>
  <si>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IBARAPA CENTRAL</t>
  </si>
  <si>
    <t>FIRS Refund</t>
  </si>
  <si>
    <t>North East Development Commission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</si>
  <si>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</si>
  <si>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</si>
  <si>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</si>
  <si>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</si>
  <si>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</si>
  <si>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</si>
  <si>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</si>
  <si>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</si>
  <si>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</si>
  <si>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</si>
  <si>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</si>
  <si>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</si>
  <si>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</si>
  <si>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</si>
  <si>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</si>
  <si>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</si>
  <si>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</si>
  <si>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</si>
  <si>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</si>
  <si>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</si>
  <si>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</si>
  <si>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</si>
  <si>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</si>
  <si>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</si>
  <si>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</si>
  <si>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</si>
  <si>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</si>
  <si>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</si>
  <si>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</si>
  <si>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</si>
  <si>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</si>
  <si>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 xml:space="preserve">  Federation Account Department</t>
  </si>
  <si>
    <t>₦</t>
  </si>
  <si>
    <t xml:space="preserve"> Cost of Collections - FIRS</t>
  </si>
  <si>
    <t xml:space="preserve"> Cost of Collections - DPR</t>
  </si>
  <si>
    <t>FIRS Refund on Cost of Collection</t>
  </si>
  <si>
    <t>13% Derivation Refund to Oil Producing States</t>
  </si>
  <si>
    <t xml:space="preserve">13% Refunds on Subsidy, Priority Projects 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</si>
  <si>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</si>
  <si>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</si>
  <si>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</si>
  <si>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</si>
  <si>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</si>
  <si>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Zainab S. Ahmed</t>
  </si>
  <si>
    <t>Office  of the Accountant General of the Federation</t>
  </si>
  <si>
    <t>Federation Account Department</t>
  </si>
  <si>
    <t>20=10+11+12+13+18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</si>
  <si>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</si>
  <si>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</si>
  <si>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</si>
  <si>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</si>
  <si>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</si>
  <si>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</si>
  <si>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</si>
  <si>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Office of the Accountant-General of the Federation</t>
  </si>
  <si>
    <t>S/N</t>
  </si>
  <si>
    <t>States</t>
  </si>
  <si>
    <t>State</t>
  </si>
  <si>
    <t>Deduction</t>
  </si>
  <si>
    <t>Total Ecology Fund</t>
  </si>
  <si>
    <t>STATE</t>
  </si>
  <si>
    <t>LOCAL GOVERNMENTS</t>
  </si>
  <si>
    <t>STATUTORY REVENUE</t>
  </si>
  <si>
    <t>Summary of Gross Revenue Allocation by Federation Account Allocation Committee for the Month of April, 2022 Shared in May, 2022</t>
  </si>
  <si>
    <t>Distribution of ₦20 Billion from Non-Oil Excess Account</t>
  </si>
  <si>
    <t>Excess Bank Charges for the Month</t>
  </si>
  <si>
    <t>Distribution of Revenue Allocation to FGN by Federation Account Allocation Committee for the Month of April, 2022 Shared in May, 2022</t>
  </si>
  <si>
    <t>8=4+5+6+7</t>
  </si>
  <si>
    <t>Distribution of Revenue Allocation to State Governments by Federation Account Allocation Committee for the month of April,  2022 shared in May, 2022</t>
  </si>
  <si>
    <t>19=6+11+12+15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</si>
  <si>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April, 2022 Shared in May, 2022</t>
    </r>
  </si>
  <si>
    <t>Summary of Distribution of Revenue Allocation to Local Government Councils by Federation Account Allocation Committee for the month of April, 2022 Shared in May, 2022</t>
  </si>
  <si>
    <t>Local Government Councils</t>
  </si>
  <si>
    <t>Excess Bank Charges</t>
  </si>
  <si>
    <t>Total Ecological Funds</t>
  </si>
  <si>
    <t>Value Added Tax</t>
  </si>
  <si>
    <t>Total Allocation</t>
  </si>
  <si>
    <t>ABIA TOTAL</t>
  </si>
  <si>
    <t>Adamawa</t>
  </si>
  <si>
    <t>ADAMAWA TOTAL</t>
  </si>
  <si>
    <t xml:space="preserve">AkWA IBOM </t>
  </si>
  <si>
    <t>KATSINA TOTAL</t>
  </si>
  <si>
    <t>AKWA IBOM TOTAL</t>
  </si>
  <si>
    <t xml:space="preserve">ANAMBRA </t>
  </si>
  <si>
    <t>KEBBI TOTAL</t>
  </si>
  <si>
    <t>ANAMBRA TOTAL</t>
  </si>
  <si>
    <t xml:space="preserve">BAUCHI </t>
  </si>
  <si>
    <t>KOGI TOTAL</t>
  </si>
  <si>
    <t>BAUCHI TOTAL</t>
  </si>
  <si>
    <t xml:space="preserve">BAYELSA </t>
  </si>
  <si>
    <t>KWARA TOTAL</t>
  </si>
  <si>
    <t>BAYELSA TOTAL</t>
  </si>
  <si>
    <t xml:space="preserve">BENUE </t>
  </si>
  <si>
    <t>LAGOS TOTAL</t>
  </si>
  <si>
    <t>BENUE TOTAL</t>
  </si>
  <si>
    <t xml:space="preserve">BORNO </t>
  </si>
  <si>
    <t>NASSARAWA TOTAL</t>
  </si>
  <si>
    <t>BORNO TOTAL</t>
  </si>
  <si>
    <t xml:space="preserve">CROSS RIVER </t>
  </si>
  <si>
    <t>NIGER TOTAL</t>
  </si>
  <si>
    <t>CROSS RIVER TOTAL</t>
  </si>
  <si>
    <t xml:space="preserve">DELTA </t>
  </si>
  <si>
    <t>OGUN TOTAL</t>
  </si>
  <si>
    <t>ONDO TOTAL</t>
  </si>
  <si>
    <t>DELTA TOTAL</t>
  </si>
  <si>
    <t xml:space="preserve">EBONYI </t>
  </si>
  <si>
    <t>EBONYI TOTAL</t>
  </si>
  <si>
    <t>EDO TOTAL</t>
  </si>
  <si>
    <t>OSUN TOTAL</t>
  </si>
  <si>
    <t xml:space="preserve">EKITI </t>
  </si>
  <si>
    <t>EKITI TOTAL</t>
  </si>
  <si>
    <t>OYO TOTAL</t>
  </si>
  <si>
    <t>ENUGU TOTAL</t>
  </si>
  <si>
    <t xml:space="preserve">GOMBE </t>
  </si>
  <si>
    <t>PLATEAU TOTAL</t>
  </si>
  <si>
    <t>GOMBE TOTAL</t>
  </si>
  <si>
    <t xml:space="preserve">IMO </t>
  </si>
  <si>
    <t>RIVERS TOTAL</t>
  </si>
  <si>
    <t>IMO TOTAL</t>
  </si>
  <si>
    <t xml:space="preserve">JIGAWA </t>
  </si>
  <si>
    <t>SOKOTO TOTAL</t>
  </si>
  <si>
    <t>JIGAWA TOTAL</t>
  </si>
  <si>
    <t xml:space="preserve">kADUNA </t>
  </si>
  <si>
    <t>TARABA TOTAL</t>
  </si>
  <si>
    <t>KADUNA TOTAL</t>
  </si>
  <si>
    <t>ZAMFARA TOTAL</t>
  </si>
  <si>
    <t>FCT-ABUJA TOTAL</t>
  </si>
  <si>
    <t>Grand Total</t>
  </si>
  <si>
    <t xml:space="preserve"> Distribution  of Revenue Allocation to Local Government Councils by Federation Account Allocation Committee for the Month of April,  2022 shared in May, 2022</t>
  </si>
  <si>
    <t>13% Refunds on Subsidy, Priority Projects and Police Trust Fund 2022</t>
  </si>
  <si>
    <t>Transfer to Non-Oil Excess Revenue Account</t>
  </si>
  <si>
    <t>Distribution Excess Bank Charges Recovered for the Month</t>
  </si>
  <si>
    <t>Table II</t>
  </si>
  <si>
    <t>Hon. Minister of  Finance, Budget and National Planning</t>
  </si>
  <si>
    <t>Total (States)</t>
  </si>
  <si>
    <t>Net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</si>
</sst>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&quot; &quot;#,##0.00;\-&quot; &quot;#,##0.00"/>
    <numFmt numFmtId="166" formatCode="\N#,##0.00;&quot;-N&quot;#,##0.00"/>
    <numFmt numFmtId="167" formatCode="#,##0.00_ ;\-#,##0.00\ 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3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1" fillId="0" borderId="0"/>
    <xf numFmtId="0" fontId="21" fillId="0" borderId="0"/>
    <xf numFmtId="0" fontId="21" fillId="0" borderId="0"/>
    <xf numFmtId="0" fontId="24" fillId="0" borderId="0"/>
  </cellStyleXfs>
  <cellXfs count="179">
    <xf numFmtId="0" fontId="0" fillId="0" borderId="0" xfId="0"/>
    <xf numFmtId="43" fontId="0" fillId="0" borderId="0" xfId="1" applyFont="1"/>
    <xf numFmtId="0" fontId="0" fillId="2" borderId="0" xfId="0" applyFill="1" applyProtection="1">
      <protection locked="0"/>
    </xf>
    <xf numFmtId="17" fontId="0" fillId="0" borderId="0" xfId="0" applyNumberFormat="1"/>
    <xf numFmtId="17" fontId="3" fillId="2" borderId="0" xfId="0" applyNumberFormat="1" applyFont="1" applyFill="1"/>
    <xf numFmtId="2" fontId="0" fillId="0" borderId="0" xfId="0" applyNumberFormat="1"/>
    <xf numFmtId="0" fontId="8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8" fillId="0" borderId="2" xfId="0" applyFont="1" applyBorder="1"/>
    <xf numFmtId="43" fontId="9" fillId="0" borderId="2" xfId="1" applyFont="1" applyBorder="1" applyAlignment="1"/>
    <xf numFmtId="43" fontId="9" fillId="0" borderId="6" xfId="1" applyFont="1" applyBorder="1" applyAlignment="1"/>
    <xf numFmtId="43" fontId="8" fillId="0" borderId="0" xfId="1" applyFont="1"/>
    <xf numFmtId="0" fontId="8" fillId="0" borderId="2" xfId="0" applyFont="1" applyBorder="1" applyAlignment="1">
      <alignment wrapText="1"/>
    </xf>
    <xf numFmtId="43" fontId="9" fillId="0" borderId="2" xfId="1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43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43" fontId="8" fillId="0" borderId="7" xfId="1" applyFont="1" applyBorder="1"/>
    <xf numFmtId="0" fontId="9" fillId="0" borderId="6" xfId="0" applyFont="1" applyBorder="1" applyAlignment="1">
      <alignment horizontal="center"/>
    </xf>
    <xf numFmtId="43" fontId="9" fillId="0" borderId="8" xfId="1" applyFont="1" applyBorder="1"/>
    <xf numFmtId="43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43" fontId="9" fillId="0" borderId="0" xfId="1" applyFont="1"/>
    <xf numFmtId="0" fontId="14" fillId="0" borderId="0" xfId="0" applyFont="1"/>
    <xf numFmtId="0" fontId="16" fillId="0" borderId="0" xfId="0" applyFont="1"/>
    <xf numFmtId="0" fontId="12" fillId="0" borderId="2" xfId="0" applyFont="1" applyBorder="1" applyAlignment="1">
      <alignment horizontal="center"/>
    </xf>
    <xf numFmtId="0" fontId="18" fillId="0" borderId="2" xfId="0" applyFont="1" applyBorder="1"/>
    <xf numFmtId="0" fontId="12" fillId="0" borderId="2" xfId="0" applyFont="1" applyBorder="1" applyAlignment="1">
      <alignment horizontal="center" wrapText="1"/>
    </xf>
    <xf numFmtId="0" fontId="12" fillId="0" borderId="2" xfId="0" quotePrefix="1" applyFont="1" applyBorder="1" applyAlignment="1">
      <alignment horizontal="center"/>
    </xf>
    <xf numFmtId="39" fontId="18" fillId="0" borderId="2" xfId="0" applyNumberFormat="1" applyFont="1" applyBorder="1"/>
    <xf numFmtId="37" fontId="18" fillId="0" borderId="2" xfId="0" applyNumberFormat="1" applyFont="1" applyBorder="1" applyAlignment="1">
      <alignment horizontal="center"/>
    </xf>
    <xf numFmtId="43" fontId="18" fillId="0" borderId="2" xfId="1" applyFont="1" applyBorder="1"/>
    <xf numFmtId="43" fontId="18" fillId="0" borderId="2" xfId="0" applyNumberFormat="1" applyFont="1" applyBorder="1"/>
    <xf numFmtId="43" fontId="12" fillId="0" borderId="3" xfId="0" applyNumberFormat="1" applyFont="1" applyBorder="1"/>
    <xf numFmtId="43" fontId="18" fillId="0" borderId="3" xfId="1" applyFont="1" applyBorder="1"/>
    <xf numFmtId="164" fontId="14" fillId="0" borderId="0" xfId="0" applyNumberFormat="1" applyFont="1"/>
    <xf numFmtId="0" fontId="18" fillId="0" borderId="2" xfId="0" applyFont="1" applyBorder="1" applyAlignment="1">
      <alignment horizontal="center"/>
    </xf>
    <xf numFmtId="43" fontId="12" fillId="0" borderId="5" xfId="1" applyFont="1" applyBorder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43" fontId="14" fillId="3" borderId="0" xfId="0" applyNumberFormat="1" applyFont="1" applyFill="1"/>
    <xf numFmtId="164" fontId="14" fillId="3" borderId="0" xfId="0" applyNumberFormat="1" applyFont="1" applyFill="1"/>
    <xf numFmtId="43" fontId="19" fillId="3" borderId="9" xfId="1" applyFont="1" applyFill="1" applyBorder="1"/>
    <xf numFmtId="43" fontId="14" fillId="0" borderId="0" xfId="0" applyNumberFormat="1" applyFont="1"/>
    <xf numFmtId="0" fontId="19" fillId="0" borderId="0" xfId="0" applyFont="1"/>
    <xf numFmtId="43" fontId="14" fillId="0" borderId="0" xfId="1" applyFont="1"/>
    <xf numFmtId="0" fontId="20" fillId="0" borderId="2" xfId="0" applyFont="1" applyBorder="1" applyAlignment="1">
      <alignment horizontal="center"/>
    </xf>
    <xf numFmtId="0" fontId="22" fillId="4" borderId="2" xfId="3" applyFont="1" applyFill="1" applyBorder="1" applyAlignment="1">
      <alignment horizontal="center"/>
    </xf>
    <xf numFmtId="0" fontId="22" fillId="0" borderId="2" xfId="3" applyFont="1" applyBorder="1" applyAlignment="1">
      <alignment horizontal="right" wrapText="1"/>
    </xf>
    <xf numFmtId="0" fontId="22" fillId="0" borderId="2" xfId="3" applyFont="1" applyBorder="1" applyAlignment="1">
      <alignment wrapText="1"/>
    </xf>
    <xf numFmtId="0" fontId="20" fillId="4" borderId="2" xfId="4" applyFont="1" applyFill="1" applyBorder="1" applyAlignment="1">
      <alignment horizontal="center"/>
    </xf>
    <xf numFmtId="43" fontId="12" fillId="0" borderId="2" xfId="1" applyFont="1" applyBorder="1" applyAlignment="1">
      <alignment horizontal="center" wrapText="1"/>
    </xf>
    <xf numFmtId="43" fontId="12" fillId="0" borderId="2" xfId="1" applyFont="1" applyBorder="1" applyAlignment="1">
      <alignment horizontal="center"/>
    </xf>
    <xf numFmtId="0" fontId="23" fillId="4" borderId="6" xfId="5" applyFont="1" applyFill="1" applyBorder="1" applyAlignment="1">
      <alignment horizontal="center" wrapText="1"/>
    </xf>
    <xf numFmtId="0" fontId="23" fillId="4" borderId="2" xfId="5" applyFont="1" applyFill="1" applyBorder="1" applyAlignment="1">
      <alignment horizontal="center" wrapText="1"/>
    </xf>
    <xf numFmtId="0" fontId="22" fillId="0" borderId="2" xfId="4" applyFont="1" applyBorder="1" applyAlignment="1">
      <alignment horizontal="right" wrapText="1"/>
    </xf>
    <xf numFmtId="0" fontId="22" fillId="0" borderId="2" xfId="4" applyFont="1" applyBorder="1" applyAlignment="1">
      <alignment wrapText="1"/>
    </xf>
    <xf numFmtId="43" fontId="22" fillId="0" borderId="2" xfId="1" applyFont="1" applyBorder="1" applyAlignment="1">
      <alignment wrapText="1"/>
    </xf>
    <xf numFmtId="165" fontId="22" fillId="0" borderId="2" xfId="4" applyNumberFormat="1" applyFont="1" applyBorder="1" applyAlignment="1">
      <alignment horizontal="right" wrapText="1"/>
    </xf>
    <xf numFmtId="0" fontId="16" fillId="0" borderId="2" xfId="0" applyFont="1" applyBorder="1"/>
    <xf numFmtId="43" fontId="20" fillId="0" borderId="2" xfId="0" applyNumberFormat="1" applyFont="1" applyBorder="1"/>
    <xf numFmtId="166" fontId="25" fillId="0" borderId="1" xfId="6" applyNumberFormat="1" applyFont="1" applyBorder="1" applyAlignment="1">
      <alignment horizontal="right" wrapText="1"/>
    </xf>
    <xf numFmtId="0" fontId="7" fillId="0" borderId="7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3" fontId="19" fillId="3" borderId="0" xfId="1" applyFont="1" applyFill="1" applyBorder="1"/>
    <xf numFmtId="0" fontId="12" fillId="0" borderId="6" xfId="0" quotePrefix="1" applyFont="1" applyBorder="1" applyAlignment="1">
      <alignment horizontal="center"/>
    </xf>
    <xf numFmtId="165" fontId="20" fillId="0" borderId="6" xfId="0" applyNumberFormat="1" applyFont="1" applyBorder="1"/>
    <xf numFmtId="0" fontId="12" fillId="0" borderId="2" xfId="0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0" fontId="26" fillId="0" borderId="2" xfId="0" applyFont="1" applyBorder="1" applyAlignment="1">
      <alignment horizontal="center"/>
    </xf>
    <xf numFmtId="0" fontId="26" fillId="0" borderId="2" xfId="0" applyFont="1" applyBorder="1" applyAlignment="1">
      <alignment wrapText="1"/>
    </xf>
    <xf numFmtId="0" fontId="26" fillId="0" borderId="2" xfId="0" applyFont="1" applyBorder="1" applyAlignment="1">
      <alignment vertical="top" wrapText="1"/>
    </xf>
    <xf numFmtId="0" fontId="26" fillId="0" borderId="2" xfId="0" applyFont="1" applyBorder="1"/>
    <xf numFmtId="43" fontId="26" fillId="0" borderId="6" xfId="1" applyFont="1" applyBorder="1" applyAlignment="1">
      <alignment wrapText="1"/>
    </xf>
    <xf numFmtId="43" fontId="22" fillId="0" borderId="6" xfId="1" applyFont="1" applyFill="1" applyBorder="1" applyAlignment="1">
      <alignment horizontal="right" wrapText="1"/>
    </xf>
    <xf numFmtId="43" fontId="16" fillId="0" borderId="2" xfId="1" applyFont="1" applyBorder="1"/>
    <xf numFmtId="164" fontId="16" fillId="0" borderId="2" xfId="0" applyNumberFormat="1" applyFont="1" applyBorder="1"/>
    <xf numFmtId="0" fontId="12" fillId="0" borderId="2" xfId="0" applyFont="1" applyBorder="1"/>
    <xf numFmtId="43" fontId="12" fillId="0" borderId="2" xfId="1" applyFont="1" applyBorder="1"/>
    <xf numFmtId="0" fontId="19" fillId="0" borderId="2" xfId="0" applyFont="1" applyBorder="1" applyAlignment="1">
      <alignment horizontal="center"/>
    </xf>
    <xf numFmtId="164" fontId="18" fillId="0" borderId="2" xfId="0" applyNumberFormat="1" applyFont="1" applyBorder="1"/>
    <xf numFmtId="0" fontId="0" fillId="0" borderId="0" xfId="0" applyAlignment="1">
      <alignment vertical="center"/>
    </xf>
    <xf numFmtId="0" fontId="29" fillId="0" borderId="2" xfId="0" applyFont="1" applyBorder="1"/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0" fontId="29" fillId="0" borderId="2" xfId="0" applyFont="1" applyBorder="1" applyAlignment="1">
      <alignment horizontal="center"/>
    </xf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vertical="center"/>
    </xf>
    <xf numFmtId="0" fontId="29" fillId="0" borderId="2" xfId="0" quotePrefix="1" applyFont="1" applyBorder="1" applyAlignment="1">
      <alignment horizontal="center"/>
    </xf>
    <xf numFmtId="0" fontId="29" fillId="0" borderId="2" xfId="0" quotePrefix="1" applyFont="1" applyBorder="1" applyAlignment="1">
      <alignment horizontal="center" vertical="center"/>
    </xf>
    <xf numFmtId="43" fontId="0" fillId="0" borderId="2" xfId="1" applyFont="1" applyBorder="1"/>
    <xf numFmtId="43" fontId="0" fillId="0" borderId="2" xfId="0" applyNumberFormat="1" applyBorder="1"/>
    <xf numFmtId="1" fontId="0" fillId="0" borderId="2" xfId="0" applyNumberFormat="1" applyBorder="1"/>
    <xf numFmtId="43" fontId="29" fillId="0" borderId="2" xfId="1" applyFont="1" applyBorder="1"/>
    <xf numFmtId="43" fontId="29" fillId="0" borderId="2" xfId="0" applyNumberFormat="1" applyFont="1" applyBorder="1"/>
    <xf numFmtId="0" fontId="29" fillId="0" borderId="7" xfId="0" applyFont="1" applyBorder="1" applyAlignment="1">
      <alignment vertical="center"/>
    </xf>
    <xf numFmtId="0" fontId="0" fillId="0" borderId="4" xfId="0" applyBorder="1"/>
    <xf numFmtId="0" fontId="0" fillId="0" borderId="7" xfId="0" applyBorder="1"/>
    <xf numFmtId="1" fontId="0" fillId="0" borderId="6" xfId="0" applyNumberFormat="1" applyBorder="1"/>
    <xf numFmtId="43" fontId="0" fillId="0" borderId="3" xfId="1" applyFont="1" applyBorder="1"/>
    <xf numFmtId="43" fontId="6" fillId="0" borderId="2" xfId="2" applyNumberFormat="1" applyFont="1" applyBorder="1" applyAlignment="1">
      <alignment horizontal="right" wrapText="1"/>
    </xf>
    <xf numFmtId="43" fontId="0" fillId="0" borderId="2" xfId="1" applyFont="1" applyBorder="1" applyAlignment="1">
      <alignment wrapText="1"/>
    </xf>
    <xf numFmtId="43" fontId="0" fillId="0" borderId="2" xfId="1" applyFont="1" applyBorder="1" applyAlignment="1">
      <alignment horizontal="left" wrapText="1"/>
    </xf>
    <xf numFmtId="43" fontId="6" fillId="0" borderId="2" xfId="1" applyFont="1" applyFill="1" applyBorder="1" applyAlignment="1">
      <alignment horizontal="right" wrapText="1"/>
    </xf>
    <xf numFmtId="165" fontId="6" fillId="0" borderId="2" xfId="2" applyNumberFormat="1" applyFont="1" applyBorder="1" applyAlignment="1">
      <alignment horizontal="right" wrapText="1"/>
    </xf>
    <xf numFmtId="43" fontId="29" fillId="0" borderId="2" xfId="1" applyFont="1" applyBorder="1" applyAlignment="1">
      <alignment horizontal="center"/>
    </xf>
    <xf numFmtId="43" fontId="1" fillId="0" borderId="2" xfId="1" applyFont="1" applyBorder="1"/>
    <xf numFmtId="0" fontId="29" fillId="5" borderId="0" xfId="0" applyFont="1" applyFill="1"/>
    <xf numFmtId="43" fontId="29" fillId="0" borderId="4" xfId="1" applyFont="1" applyBorder="1"/>
    <xf numFmtId="43" fontId="29" fillId="0" borderId="5" xfId="1" applyFont="1" applyBorder="1"/>
    <xf numFmtId="0" fontId="0" fillId="3" borderId="2" xfId="0" applyFill="1" applyBorder="1"/>
    <xf numFmtId="43" fontId="0" fillId="3" borderId="2" xfId="0" applyNumberFormat="1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9" xfId="1" applyFont="1" applyFill="1" applyBorder="1"/>
    <xf numFmtId="164" fontId="30" fillId="0" borderId="0" xfId="0" applyNumberFormat="1" applyFont="1"/>
    <xf numFmtId="43" fontId="1" fillId="0" borderId="0" xfId="1" applyFont="1"/>
    <xf numFmtId="43" fontId="29" fillId="0" borderId="0" xfId="0" applyNumberFormat="1" applyFont="1"/>
    <xf numFmtId="164" fontId="0" fillId="0" borderId="0" xfId="0" applyNumberFormat="1"/>
    <xf numFmtId="0" fontId="0" fillId="3" borderId="0" xfId="0" applyFill="1"/>
    <xf numFmtId="43" fontId="25" fillId="0" borderId="2" xfId="1" applyFont="1" applyFill="1" applyBorder="1" applyAlignment="1">
      <alignment horizontal="right" wrapText="1"/>
    </xf>
    <xf numFmtId="164" fontId="16" fillId="0" borderId="0" xfId="0" applyNumberFormat="1" applyFont="1"/>
    <xf numFmtId="167" fontId="16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2" fillId="0" borderId="6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6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wrapText="1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2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14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2" xfId="0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20" fillId="0" borderId="12" xfId="0" applyFont="1" applyBorder="1" applyAlignment="1">
      <alignment horizontal="center"/>
    </xf>
  </cellXfs>
  <cellStyles count="7">
    <cellStyle name="Comma" xfId="1" builtinId="3"/>
    <cellStyle name="Normal" xfId="0" builtinId="0"/>
    <cellStyle name="Normal_lgc eco dec 21" xfId="4" xr:uid="{00000000-0005-0000-0000-000003000000}"/>
    <cellStyle name="Normal_lgcs data" xfId="2" xr:uid="{00000000-0005-0000-0000-000004000000}"/>
    <cellStyle name="Normal_LGCs DATA_1" xfId="6" xr:uid="{8306789E-73CA-48F1-B109-5C74920046B3}"/>
    <cellStyle name="Normal_states eco dec 21" xfId="3" xr:uid="{00000000-0005-0000-0000-000007000000}"/>
    <cellStyle name="Normal_TOTALDATA_1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9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803</v>
      </c>
      <c r="F3" t="s">
        <v>804</v>
      </c>
    </row>
    <row r="4" spans="1:8" ht="23.1" customHeight="1" x14ac:dyDescent="0.25">
      <c r="B4" t="s">
        <v>800</v>
      </c>
      <c r="C4" t="s">
        <v>801</v>
      </c>
      <c r="D4" t="s">
        <v>802</v>
      </c>
      <c r="F4" t="s">
        <v>800</v>
      </c>
      <c r="G4" t="s">
        <v>801</v>
      </c>
      <c r="H4" t="s">
        <v>802</v>
      </c>
    </row>
    <row r="5" spans="1:8" ht="23.1" customHeight="1" x14ac:dyDescent="0.25">
      <c r="B5" s="2" t="e">
        <f>IF(G5=1,F5-1,F5)</f>
        <v>#REF!</v>
      </c>
      <c r="C5" s="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4" t="e">
        <f>LOOKUP(C5,A8:B19)</f>
        <v>#REF!</v>
      </c>
      <c r="F6" s="4" t="e">
        <f>IF(G5=1,LOOKUP(G5,E8:F19),LOOKUP(G5,A8:B19))</f>
        <v>#REF!</v>
      </c>
    </row>
    <row r="8" spans="1:8" x14ac:dyDescent="0.25">
      <c r="A8">
        <v>1</v>
      </c>
      <c r="B8" s="5" t="e">
        <f>D8&amp;"-"&amp;RIGHT(B$5,2)</f>
        <v>#REF!</v>
      </c>
      <c r="D8" s="3" t="s">
        <v>813</v>
      </c>
      <c r="E8">
        <v>1</v>
      </c>
      <c r="F8" s="5" t="e">
        <f>D8&amp;"-"&amp;RIGHT(F$5,2)</f>
        <v>#REF!</v>
      </c>
    </row>
    <row r="9" spans="1:8" x14ac:dyDescent="0.25">
      <c r="A9">
        <v>2</v>
      </c>
      <c r="B9" s="5" t="e">
        <f t="shared" ref="B9:B19" si="0">D9&amp;"-"&amp;RIGHT(B$5,2)</f>
        <v>#REF!</v>
      </c>
      <c r="D9" s="3" t="s">
        <v>814</v>
      </c>
      <c r="E9">
        <v>2</v>
      </c>
      <c r="F9" s="5" t="e">
        <f t="shared" ref="F9:F19" si="1">D9&amp;"-"&amp;RIGHT(F$5,2)</f>
        <v>#REF!</v>
      </c>
    </row>
    <row r="10" spans="1:8" x14ac:dyDescent="0.25">
      <c r="A10">
        <v>3</v>
      </c>
      <c r="B10" s="5" t="e">
        <f t="shared" si="0"/>
        <v>#REF!</v>
      </c>
      <c r="D10" s="3" t="s">
        <v>815</v>
      </c>
      <c r="E10">
        <v>3</v>
      </c>
      <c r="F10" s="5" t="e">
        <f t="shared" si="1"/>
        <v>#REF!</v>
      </c>
    </row>
    <row r="11" spans="1:8" x14ac:dyDescent="0.25">
      <c r="A11">
        <v>4</v>
      </c>
      <c r="B11" s="5" t="e">
        <f t="shared" si="0"/>
        <v>#REF!</v>
      </c>
      <c r="D11" s="3" t="s">
        <v>816</v>
      </c>
      <c r="E11">
        <v>4</v>
      </c>
      <c r="F11" s="5" t="e">
        <f t="shared" si="1"/>
        <v>#REF!</v>
      </c>
    </row>
    <row r="12" spans="1:8" x14ac:dyDescent="0.25">
      <c r="A12">
        <v>5</v>
      </c>
      <c r="B12" s="5" t="e">
        <f t="shared" si="0"/>
        <v>#REF!</v>
      </c>
      <c r="D12" s="3" t="s">
        <v>805</v>
      </c>
      <c r="E12">
        <v>5</v>
      </c>
      <c r="F12" s="5" t="e">
        <f t="shared" si="1"/>
        <v>#REF!</v>
      </c>
    </row>
    <row r="13" spans="1:8" x14ac:dyDescent="0.25">
      <c r="A13">
        <v>6</v>
      </c>
      <c r="B13" s="5" t="e">
        <f t="shared" si="0"/>
        <v>#REF!</v>
      </c>
      <c r="D13" s="3" t="s">
        <v>806</v>
      </c>
      <c r="E13">
        <v>6</v>
      </c>
      <c r="F13" s="5" t="e">
        <f t="shared" si="1"/>
        <v>#REF!</v>
      </c>
    </row>
    <row r="14" spans="1:8" x14ac:dyDescent="0.25">
      <c r="A14">
        <v>7</v>
      </c>
      <c r="B14" s="5" t="e">
        <f t="shared" si="0"/>
        <v>#REF!</v>
      </c>
      <c r="D14" s="3" t="s">
        <v>807</v>
      </c>
      <c r="E14">
        <v>7</v>
      </c>
      <c r="F14" s="5" t="e">
        <f t="shared" si="1"/>
        <v>#REF!</v>
      </c>
    </row>
    <row r="15" spans="1:8" x14ac:dyDescent="0.25">
      <c r="A15">
        <v>8</v>
      </c>
      <c r="B15" s="5" t="e">
        <f t="shared" si="0"/>
        <v>#REF!</v>
      </c>
      <c r="D15" s="3" t="s">
        <v>808</v>
      </c>
      <c r="E15">
        <v>8</v>
      </c>
      <c r="F15" s="5" t="e">
        <f t="shared" si="1"/>
        <v>#REF!</v>
      </c>
    </row>
    <row r="16" spans="1:8" x14ac:dyDescent="0.25">
      <c r="A16">
        <v>9</v>
      </c>
      <c r="B16" s="5" t="e">
        <f t="shared" si="0"/>
        <v>#REF!</v>
      </c>
      <c r="D16" s="3" t="s">
        <v>809</v>
      </c>
      <c r="E16">
        <v>9</v>
      </c>
      <c r="F16" s="5" t="e">
        <f t="shared" si="1"/>
        <v>#REF!</v>
      </c>
    </row>
    <row r="17" spans="1:6" x14ac:dyDescent="0.25">
      <c r="A17">
        <v>10</v>
      </c>
      <c r="B17" s="5" t="e">
        <f t="shared" si="0"/>
        <v>#REF!</v>
      </c>
      <c r="D17" s="3" t="s">
        <v>810</v>
      </c>
      <c r="E17">
        <v>10</v>
      </c>
      <c r="F17" s="5" t="e">
        <f t="shared" si="1"/>
        <v>#REF!</v>
      </c>
    </row>
    <row r="18" spans="1:6" x14ac:dyDescent="0.25">
      <c r="A18">
        <v>11</v>
      </c>
      <c r="B18" s="5" t="e">
        <f t="shared" si="0"/>
        <v>#REF!</v>
      </c>
      <c r="D18" s="3" t="s">
        <v>811</v>
      </c>
      <c r="E18">
        <v>11</v>
      </c>
      <c r="F18" s="5" t="e">
        <f t="shared" si="1"/>
        <v>#REF!</v>
      </c>
    </row>
    <row r="19" spans="1:6" x14ac:dyDescent="0.25">
      <c r="A19">
        <v>12</v>
      </c>
      <c r="B19" s="5" t="e">
        <f t="shared" si="0"/>
        <v>#REF!</v>
      </c>
      <c r="D19" s="3" t="s">
        <v>812</v>
      </c>
      <c r="E19">
        <v>12</v>
      </c>
      <c r="F19" s="5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41"/>
  <sheetViews>
    <sheetView tabSelected="1" zoomScale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H15" sqref="H15"/>
    </sheetView>
  </sheetViews>
  <sheetFormatPr defaultColWidth="9.109375" defaultRowHeight="21" x14ac:dyDescent="0.4"/>
  <cols>
    <col min="1" max="1" width="6.33203125" style="6" customWidth="1"/>
    <col min="2" max="2" width="40.88671875" style="6" customWidth="1"/>
    <col min="3" max="3" width="35.109375" style="6" customWidth="1"/>
    <col min="4" max="4" width="33.44140625" style="6" customWidth="1"/>
    <col min="5" max="5" width="39" style="6" customWidth="1"/>
    <col min="6" max="6" width="34.109375" style="6" customWidth="1"/>
    <col min="7" max="7" width="31" style="6" customWidth="1"/>
    <col min="8" max="8" width="28.6640625" style="6" customWidth="1"/>
    <col min="9" max="9" width="32" style="6" customWidth="1"/>
    <col min="10" max="10" width="27" style="6" bestFit="1" customWidth="1"/>
    <col min="11" max="16384" width="9.109375" style="6"/>
  </cols>
  <sheetData>
    <row r="1" spans="1:9" ht="30" customHeight="1" x14ac:dyDescent="0.4">
      <c r="A1" s="130" t="s">
        <v>850</v>
      </c>
      <c r="B1" s="130"/>
      <c r="C1" s="130"/>
      <c r="D1" s="130"/>
      <c r="E1" s="130"/>
      <c r="F1" s="130"/>
      <c r="G1" s="130"/>
    </row>
    <row r="2" spans="1:9" ht="30" customHeight="1" x14ac:dyDescent="0.4">
      <c r="A2" s="130" t="s">
        <v>851</v>
      </c>
      <c r="B2" s="130"/>
      <c r="C2" s="130"/>
      <c r="D2" s="130"/>
      <c r="E2" s="130"/>
      <c r="F2" s="130"/>
      <c r="G2" s="130"/>
    </row>
    <row r="3" spans="1:9" ht="40.5" customHeight="1" x14ac:dyDescent="0.4">
      <c r="A3" s="131" t="s">
        <v>883</v>
      </c>
      <c r="B3" s="131"/>
      <c r="C3" s="131"/>
      <c r="D3" s="131"/>
      <c r="E3" s="131"/>
      <c r="F3" s="131"/>
      <c r="G3" s="131"/>
    </row>
    <row r="4" spans="1:9" ht="83.25" customHeight="1" x14ac:dyDescent="0.4">
      <c r="A4" s="7" t="s">
        <v>0</v>
      </c>
      <c r="B4" s="8" t="s">
        <v>18</v>
      </c>
      <c r="C4" s="8" t="s">
        <v>13</v>
      </c>
      <c r="D4" s="68" t="s">
        <v>884</v>
      </c>
      <c r="E4" s="69" t="s">
        <v>951</v>
      </c>
      <c r="F4" s="8" t="s">
        <v>22</v>
      </c>
      <c r="G4" s="9" t="s">
        <v>14</v>
      </c>
    </row>
    <row r="5" spans="1:9" ht="30" customHeight="1" x14ac:dyDescent="0.4">
      <c r="A5" s="10"/>
      <c r="B5" s="10"/>
      <c r="C5" s="11" t="s">
        <v>852</v>
      </c>
      <c r="D5" s="11" t="s">
        <v>852</v>
      </c>
      <c r="E5" s="11" t="s">
        <v>852</v>
      </c>
      <c r="F5" s="11" t="s">
        <v>852</v>
      </c>
      <c r="G5" s="11" t="s">
        <v>852</v>
      </c>
      <c r="I5" s="15"/>
    </row>
    <row r="6" spans="1:9" ht="30" customHeight="1" x14ac:dyDescent="0.4">
      <c r="A6" s="12">
        <v>1</v>
      </c>
      <c r="B6" s="12" t="s">
        <v>19</v>
      </c>
      <c r="C6" s="13">
        <v>217412013001.09061</v>
      </c>
      <c r="D6" s="14">
        <v>10536000000</v>
      </c>
      <c r="E6" s="14">
        <v>4683947699.0389996</v>
      </c>
      <c r="F6" s="14">
        <v>24978289164.630001</v>
      </c>
      <c r="G6" s="13">
        <f>SUM(C6:F6)</f>
        <v>257610249864.75961</v>
      </c>
      <c r="H6" s="25">
        <f>(D6+E6)/1000000000</f>
        <v>15.219947699039</v>
      </c>
      <c r="I6" s="15"/>
    </row>
    <row r="7" spans="1:9" ht="30" customHeight="1" x14ac:dyDescent="0.4">
      <c r="A7" s="12">
        <v>2</v>
      </c>
      <c r="B7" s="12" t="s">
        <v>24</v>
      </c>
      <c r="C7" s="13">
        <v>110274278424.2433</v>
      </c>
      <c r="D7" s="13">
        <v>5344000000</v>
      </c>
      <c r="E7" s="13">
        <v>2375760867.8497</v>
      </c>
      <c r="F7" s="13">
        <v>83260963882.100006</v>
      </c>
      <c r="G7" s="13">
        <f t="shared" ref="G7:G19" si="0">SUM(C7:F7)</f>
        <v>201255003174.19299</v>
      </c>
      <c r="H7" s="25">
        <f t="shared" ref="H7:H8" si="1">(D7+E7)/1000000000</f>
        <v>7.7197608678496996</v>
      </c>
      <c r="I7" s="26"/>
    </row>
    <row r="8" spans="1:9" ht="30" customHeight="1" x14ac:dyDescent="0.4">
      <c r="A8" s="12">
        <v>3</v>
      </c>
      <c r="B8" s="12" t="s">
        <v>25</v>
      </c>
      <c r="C8" s="13">
        <v>85016846389.948105</v>
      </c>
      <c r="D8" s="13">
        <v>4120000000</v>
      </c>
      <c r="E8" s="13">
        <v>1831612046.3213</v>
      </c>
      <c r="F8" s="13">
        <v>58282674717.470001</v>
      </c>
      <c r="G8" s="13">
        <f t="shared" si="0"/>
        <v>149251133153.73941</v>
      </c>
      <c r="H8" s="25">
        <f t="shared" si="1"/>
        <v>5.9516120463213005</v>
      </c>
      <c r="I8" s="26"/>
    </row>
    <row r="9" spans="1:9" ht="30" customHeight="1" x14ac:dyDescent="0.4">
      <c r="A9" s="12">
        <v>4</v>
      </c>
      <c r="B9" s="12" t="s">
        <v>15</v>
      </c>
      <c r="C9" s="13">
        <v>48485093130.997902</v>
      </c>
      <c r="D9" s="13">
        <v>0</v>
      </c>
      <c r="E9" s="13">
        <v>0</v>
      </c>
      <c r="F9" s="13">
        <v>0</v>
      </c>
      <c r="G9" s="13">
        <f t="shared" si="0"/>
        <v>48485093130.997902</v>
      </c>
      <c r="H9" s="25">
        <f>G9/1000000000</f>
        <v>48.485093130997903</v>
      </c>
    </row>
    <row r="10" spans="1:9" ht="30" customHeight="1" x14ac:dyDescent="0.4">
      <c r="A10" s="12">
        <v>5</v>
      </c>
      <c r="B10" s="12" t="s">
        <v>29</v>
      </c>
      <c r="C10" s="13">
        <v>7505508916.3999996</v>
      </c>
      <c r="D10" s="13">
        <v>0</v>
      </c>
      <c r="E10" s="13">
        <v>0</v>
      </c>
      <c r="F10" s="13">
        <v>642365372.65999997</v>
      </c>
      <c r="G10" s="13">
        <f t="shared" si="0"/>
        <v>8147874289.0599995</v>
      </c>
      <c r="H10" s="25">
        <f t="shared" ref="H10:H20" si="2">G10/1000000000</f>
        <v>8.1478742890599989</v>
      </c>
    </row>
    <row r="11" spans="1:9" ht="30" customHeight="1" x14ac:dyDescent="0.4">
      <c r="A11" s="12">
        <v>6</v>
      </c>
      <c r="B11" s="16" t="s">
        <v>853</v>
      </c>
      <c r="C11" s="13">
        <v>4818601983.5600004</v>
      </c>
      <c r="D11" s="13">
        <v>0</v>
      </c>
      <c r="E11" s="13">
        <v>0</v>
      </c>
      <c r="F11" s="13">
        <v>6510638397.2799997</v>
      </c>
      <c r="G11" s="13">
        <f t="shared" si="0"/>
        <v>11329240380.84</v>
      </c>
      <c r="H11" s="25">
        <f t="shared" si="2"/>
        <v>11.32924038084</v>
      </c>
    </row>
    <row r="12" spans="1:9" ht="30" customHeight="1" x14ac:dyDescent="0.4">
      <c r="A12" s="12">
        <v>7</v>
      </c>
      <c r="B12" s="16" t="s">
        <v>854</v>
      </c>
      <c r="C12" s="13">
        <v>10131808981.65</v>
      </c>
      <c r="D12" s="13">
        <v>0</v>
      </c>
      <c r="E12" s="13">
        <v>0</v>
      </c>
      <c r="F12" s="13">
        <v>0</v>
      </c>
      <c r="G12" s="13">
        <f t="shared" si="0"/>
        <v>10131808981.65</v>
      </c>
      <c r="H12" s="25">
        <f t="shared" si="2"/>
        <v>10.13180898165</v>
      </c>
    </row>
    <row r="13" spans="1:9" ht="38.25" customHeight="1" x14ac:dyDescent="0.4">
      <c r="A13" s="12">
        <v>8</v>
      </c>
      <c r="B13" s="16" t="s">
        <v>855</v>
      </c>
      <c r="C13" s="13">
        <v>100000000</v>
      </c>
      <c r="D13" s="13">
        <v>0</v>
      </c>
      <c r="E13" s="13">
        <v>0</v>
      </c>
      <c r="F13" s="13">
        <v>0</v>
      </c>
      <c r="G13" s="13">
        <f t="shared" si="0"/>
        <v>100000000</v>
      </c>
      <c r="H13" s="25">
        <f t="shared" si="2"/>
        <v>0.1</v>
      </c>
    </row>
    <row r="14" spans="1:9" ht="38.25" customHeight="1" x14ac:dyDescent="0.4">
      <c r="A14" s="12">
        <v>9</v>
      </c>
      <c r="B14" s="16" t="s">
        <v>818</v>
      </c>
      <c r="C14" s="13">
        <v>4000000000</v>
      </c>
      <c r="D14" s="13">
        <v>0</v>
      </c>
      <c r="E14" s="13">
        <v>0</v>
      </c>
      <c r="F14" s="13">
        <v>0</v>
      </c>
      <c r="G14" s="13">
        <f t="shared" si="0"/>
        <v>4000000000</v>
      </c>
      <c r="H14" s="25">
        <f t="shared" si="2"/>
        <v>4</v>
      </c>
    </row>
    <row r="15" spans="1:9" ht="42" x14ac:dyDescent="0.4">
      <c r="A15" s="12">
        <v>10</v>
      </c>
      <c r="B15" s="16" t="s">
        <v>856</v>
      </c>
      <c r="C15" s="17">
        <v>25792420981.080002</v>
      </c>
      <c r="D15" s="13">
        <v>0</v>
      </c>
      <c r="E15" s="13">
        <v>0</v>
      </c>
      <c r="F15" s="13">
        <v>0</v>
      </c>
      <c r="G15" s="13">
        <f t="shared" si="0"/>
        <v>25792420981.080002</v>
      </c>
      <c r="H15" s="25">
        <f t="shared" si="2"/>
        <v>25.792420981080003</v>
      </c>
    </row>
    <row r="16" spans="1:9" ht="63" x14ac:dyDescent="0.4">
      <c r="A16" s="12">
        <v>11</v>
      </c>
      <c r="B16" s="16" t="s">
        <v>949</v>
      </c>
      <c r="C16" s="17">
        <v>34446260746.330002</v>
      </c>
      <c r="D16" s="13">
        <v>0</v>
      </c>
      <c r="E16" s="13">
        <v>0</v>
      </c>
      <c r="F16" s="13">
        <v>0</v>
      </c>
      <c r="G16" s="13">
        <f t="shared" si="0"/>
        <v>34446260746.330002</v>
      </c>
      <c r="H16" s="25">
        <f t="shared" si="2"/>
        <v>34.446260746330005</v>
      </c>
    </row>
    <row r="17" spans="1:10" ht="42" x14ac:dyDescent="0.4">
      <c r="A17" s="12">
        <v>12</v>
      </c>
      <c r="B17" s="16" t="s">
        <v>857</v>
      </c>
      <c r="C17" s="17">
        <v>18163078852.380001</v>
      </c>
      <c r="D17" s="13">
        <v>0</v>
      </c>
      <c r="E17" s="13">
        <v>0</v>
      </c>
      <c r="F17" s="13">
        <v>0</v>
      </c>
      <c r="G17" s="13">
        <f t="shared" si="0"/>
        <v>18163078852.380001</v>
      </c>
      <c r="H17" s="25">
        <f t="shared" si="2"/>
        <v>18.16307885238</v>
      </c>
    </row>
    <row r="18" spans="1:10" ht="42.75" customHeight="1" x14ac:dyDescent="0.4">
      <c r="A18" s="12">
        <v>13</v>
      </c>
      <c r="B18" s="16" t="s">
        <v>819</v>
      </c>
      <c r="C18" s="17">
        <v>0</v>
      </c>
      <c r="D18" s="13">
        <v>0</v>
      </c>
      <c r="E18" s="13">
        <v>0</v>
      </c>
      <c r="F18" s="13">
        <v>5150162714.3599997</v>
      </c>
      <c r="G18" s="13">
        <f t="shared" si="0"/>
        <v>5150162714.3599997</v>
      </c>
      <c r="H18" s="25">
        <f t="shared" si="2"/>
        <v>5.1501627143599995</v>
      </c>
    </row>
    <row r="19" spans="1:10" ht="42.75" customHeight="1" x14ac:dyDescent="0.4">
      <c r="A19" s="12">
        <v>14</v>
      </c>
      <c r="B19" s="16" t="s">
        <v>950</v>
      </c>
      <c r="C19" s="17">
        <v>60000000000</v>
      </c>
      <c r="D19" s="13">
        <v>0</v>
      </c>
      <c r="E19" s="13">
        <v>0</v>
      </c>
      <c r="F19" s="13">
        <v>0</v>
      </c>
      <c r="G19" s="13">
        <f t="shared" si="0"/>
        <v>60000000000</v>
      </c>
      <c r="H19" s="25">
        <f t="shared" si="2"/>
        <v>60</v>
      </c>
    </row>
    <row r="20" spans="1:10" ht="30" customHeight="1" x14ac:dyDescent="0.4">
      <c r="A20" s="12"/>
      <c r="B20" s="18" t="s">
        <v>858</v>
      </c>
      <c r="C20" s="17">
        <f>SUM(C6:C19)</f>
        <v>626145911407.68005</v>
      </c>
      <c r="D20" s="17">
        <f>SUM(D6:D19)</f>
        <v>20000000000</v>
      </c>
      <c r="E20" s="17">
        <f t="shared" ref="E20:G20" si="3">SUM(E6:E19)</f>
        <v>8891320613.2099991</v>
      </c>
      <c r="F20" s="17">
        <f t="shared" si="3"/>
        <v>178825094248.5</v>
      </c>
      <c r="G20" s="17">
        <f t="shared" si="3"/>
        <v>833862326269.38989</v>
      </c>
      <c r="H20" s="25">
        <f t="shared" si="2"/>
        <v>833.86232626938988</v>
      </c>
    </row>
    <row r="21" spans="1:10" ht="50.25" customHeight="1" x14ac:dyDescent="0.4">
      <c r="B21" s="20"/>
      <c r="C21" s="19"/>
      <c r="D21" s="19" t="s">
        <v>952</v>
      </c>
      <c r="E21" s="19"/>
      <c r="F21" s="19"/>
    </row>
    <row r="22" spans="1:10" ht="55.5" customHeight="1" x14ac:dyDescent="0.45">
      <c r="A22" s="132" t="s">
        <v>886</v>
      </c>
      <c r="B22" s="133"/>
      <c r="C22" s="133"/>
      <c r="D22" s="133"/>
      <c r="E22" s="133"/>
      <c r="F22" s="133"/>
      <c r="G22" s="133"/>
      <c r="H22" s="133"/>
      <c r="I22" s="133"/>
    </row>
    <row r="23" spans="1:10" ht="30" customHeight="1" x14ac:dyDescent="0.4">
      <c r="A23" s="10">
        <v>0</v>
      </c>
      <c r="B23" s="10">
        <v>1</v>
      </c>
      <c r="C23" s="10">
        <v>2</v>
      </c>
      <c r="D23" s="10">
        <v>3</v>
      </c>
      <c r="E23" s="10" t="s">
        <v>859</v>
      </c>
      <c r="F23" s="10">
        <v>5</v>
      </c>
      <c r="G23" s="10">
        <v>6</v>
      </c>
      <c r="H23" s="10">
        <v>7</v>
      </c>
      <c r="I23" s="10" t="s">
        <v>887</v>
      </c>
    </row>
    <row r="24" spans="1:10" ht="73.5" customHeight="1" x14ac:dyDescent="0.4">
      <c r="A24" s="18" t="s">
        <v>0</v>
      </c>
      <c r="B24" s="18" t="s">
        <v>18</v>
      </c>
      <c r="C24" s="21" t="s">
        <v>7</v>
      </c>
      <c r="D24" s="18" t="s">
        <v>860</v>
      </c>
      <c r="E24" s="18" t="s">
        <v>11</v>
      </c>
      <c r="F24" s="68" t="s">
        <v>884</v>
      </c>
      <c r="G24" s="69" t="s">
        <v>885</v>
      </c>
      <c r="H24" s="18" t="s">
        <v>22</v>
      </c>
      <c r="I24" s="18" t="s">
        <v>14</v>
      </c>
    </row>
    <row r="25" spans="1:10" ht="22.8" x14ac:dyDescent="0.4">
      <c r="A25" s="12"/>
      <c r="B25" s="12"/>
      <c r="C25" s="11" t="s">
        <v>852</v>
      </c>
      <c r="D25" s="11" t="s">
        <v>852</v>
      </c>
      <c r="E25" s="11" t="s">
        <v>852</v>
      </c>
      <c r="F25" s="11" t="s">
        <v>852</v>
      </c>
      <c r="G25" s="11" t="s">
        <v>852</v>
      </c>
      <c r="H25" s="11" t="s">
        <v>852</v>
      </c>
      <c r="I25" s="11" t="s">
        <v>852</v>
      </c>
    </row>
    <row r="26" spans="1:10" x14ac:dyDescent="0.4">
      <c r="A26" s="12">
        <v>1</v>
      </c>
      <c r="B26" s="12" t="s">
        <v>16</v>
      </c>
      <c r="C26" s="22">
        <v>200161021840.4118</v>
      </c>
      <c r="D26" s="22">
        <v>108940815239.112</v>
      </c>
      <c r="E26" s="22">
        <f>C26-D26</f>
        <v>91220206601.299805</v>
      </c>
      <c r="F26" s="22">
        <v>9700000000</v>
      </c>
      <c r="G26" s="22">
        <v>4312290497.4068003</v>
      </c>
      <c r="H26" s="22">
        <v>23313069886.987999</v>
      </c>
      <c r="I26" s="22">
        <f>E26+F26+G26+H26</f>
        <v>128545566985.69461</v>
      </c>
      <c r="J26" s="25">
        <f>(F26+G26)</f>
        <v>14012290497.406799</v>
      </c>
    </row>
    <row r="27" spans="1:10" x14ac:dyDescent="0.4">
      <c r="A27" s="12">
        <v>2</v>
      </c>
      <c r="B27" s="12" t="s">
        <v>17</v>
      </c>
      <c r="C27" s="22">
        <v>4127031378.1528001</v>
      </c>
      <c r="D27" s="22">
        <v>0</v>
      </c>
      <c r="E27" s="22">
        <f t="shared" ref="E27:E30" si="4">C27-D27</f>
        <v>4127031378.1528001</v>
      </c>
      <c r="F27" s="22">
        <v>200000000</v>
      </c>
      <c r="G27" s="22">
        <v>88913206.132100001</v>
      </c>
      <c r="H27" s="22">
        <v>0</v>
      </c>
      <c r="I27" s="22">
        <f>E27+F27+G27+H27</f>
        <v>4415944584.2848997</v>
      </c>
      <c r="J27" s="25">
        <f>(F27+G27)</f>
        <v>288913206.13209999</v>
      </c>
    </row>
    <row r="28" spans="1:10" x14ac:dyDescent="0.4">
      <c r="A28" s="12">
        <v>3</v>
      </c>
      <c r="B28" s="12" t="s">
        <v>4</v>
      </c>
      <c r="C28" s="22">
        <v>2063515689.0764</v>
      </c>
      <c r="D28" s="22">
        <v>0</v>
      </c>
      <c r="E28" s="22">
        <f t="shared" si="4"/>
        <v>2063515689.0764</v>
      </c>
      <c r="F28" s="22">
        <v>100000000</v>
      </c>
      <c r="G28" s="22">
        <v>44456603.066100001</v>
      </c>
      <c r="H28" s="22">
        <v>0</v>
      </c>
      <c r="I28" s="22">
        <f t="shared" ref="I28:I30" si="5">E28+F28+G28+H28</f>
        <v>2207972292.1424999</v>
      </c>
      <c r="J28" s="25">
        <f t="shared" ref="J28:J30" si="6">(F28+G28)</f>
        <v>144456603.0661</v>
      </c>
    </row>
    <row r="29" spans="1:10" ht="42" x14ac:dyDescent="0.4">
      <c r="A29" s="12">
        <v>4</v>
      </c>
      <c r="B29" s="16" t="s">
        <v>5</v>
      </c>
      <c r="C29" s="22">
        <v>6933412715.2966995</v>
      </c>
      <c r="D29" s="22">
        <v>0</v>
      </c>
      <c r="E29" s="22">
        <f t="shared" si="4"/>
        <v>6933412715.2966995</v>
      </c>
      <c r="F29" s="22">
        <v>336000000</v>
      </c>
      <c r="G29" s="22">
        <v>149374186.3019</v>
      </c>
      <c r="H29" s="22">
        <v>0</v>
      </c>
      <c r="I29" s="22">
        <f t="shared" si="5"/>
        <v>7418786901.5985994</v>
      </c>
      <c r="J29" s="25">
        <f t="shared" si="6"/>
        <v>485374186.30190003</v>
      </c>
    </row>
    <row r="30" spans="1:10" ht="21.6" thickBot="1" x14ac:dyDescent="0.45">
      <c r="A30" s="12">
        <v>5</v>
      </c>
      <c r="B30" s="12" t="s">
        <v>6</v>
      </c>
      <c r="C30" s="22">
        <v>4127031378.1528001</v>
      </c>
      <c r="D30" s="22">
        <v>69362636</v>
      </c>
      <c r="E30" s="22">
        <f t="shared" si="4"/>
        <v>4057668742.1528001</v>
      </c>
      <c r="F30" s="22">
        <v>200000000</v>
      </c>
      <c r="G30" s="22">
        <v>88913206.132100001</v>
      </c>
      <c r="H30" s="22">
        <v>1665219277.642</v>
      </c>
      <c r="I30" s="22">
        <f t="shared" si="5"/>
        <v>6011801225.9268999</v>
      </c>
      <c r="J30" s="25">
        <f t="shared" si="6"/>
        <v>288913206.13209999</v>
      </c>
    </row>
    <row r="31" spans="1:10" ht="36.75" customHeight="1" thickTop="1" thickBot="1" x14ac:dyDescent="0.45">
      <c r="A31" s="12"/>
      <c r="B31" s="23" t="s">
        <v>14</v>
      </c>
      <c r="C31" s="24">
        <f>SUM(C26:C30)</f>
        <v>217412013001.09048</v>
      </c>
      <c r="D31" s="24">
        <f>SUM(D26:D30)</f>
        <v>109010177875.112</v>
      </c>
      <c r="E31" s="24">
        <f>SUM(E26:E30)</f>
        <v>108401835125.97852</v>
      </c>
      <c r="F31" s="24">
        <f t="shared" ref="F31:G31" si="7">SUM(F26:F30)</f>
        <v>10536000000</v>
      </c>
      <c r="G31" s="24">
        <f t="shared" si="7"/>
        <v>4683947699.0390005</v>
      </c>
      <c r="H31" s="24">
        <f t="shared" ref="H31:I31" si="8">SUM(H26:H30)</f>
        <v>24978289164.629997</v>
      </c>
      <c r="I31" s="24">
        <f t="shared" si="8"/>
        <v>148600071989.64752</v>
      </c>
      <c r="J31" s="25">
        <f>(F31+G31)</f>
        <v>15219947699.039001</v>
      </c>
    </row>
    <row r="32" spans="1:10" ht="21.6" thickTop="1" x14ac:dyDescent="0.4">
      <c r="D32" s="25"/>
      <c r="E32" s="25"/>
    </row>
    <row r="33" spans="1:9" ht="12.75" hidden="1" customHeight="1" x14ac:dyDescent="0.4">
      <c r="A33" s="135" t="s">
        <v>861</v>
      </c>
      <c r="B33" s="135"/>
      <c r="C33" s="135"/>
      <c r="E33" s="25"/>
      <c r="G33" s="26"/>
    </row>
    <row r="34" spans="1:9" x14ac:dyDescent="0.4">
      <c r="A34" s="136" t="s">
        <v>862</v>
      </c>
      <c r="B34" s="136"/>
      <c r="C34" s="136"/>
      <c r="D34" s="136"/>
      <c r="E34" s="136"/>
    </row>
    <row r="35" spans="1:9" ht="42.75" customHeight="1" x14ac:dyDescent="0.4">
      <c r="B35" s="27"/>
      <c r="C35" s="27"/>
      <c r="D35" s="27"/>
      <c r="E35" s="27"/>
      <c r="I35" s="26"/>
    </row>
    <row r="36" spans="1:9" x14ac:dyDescent="0.4">
      <c r="B36" s="27"/>
      <c r="C36" s="27"/>
      <c r="D36" s="27"/>
      <c r="E36" s="27"/>
    </row>
    <row r="37" spans="1:9" x14ac:dyDescent="0.4">
      <c r="B37" s="28"/>
      <c r="C37" s="27"/>
      <c r="D37" s="27"/>
      <c r="E37" s="27"/>
    </row>
    <row r="38" spans="1:9" ht="22.8" x14ac:dyDescent="0.4">
      <c r="B38" s="15"/>
      <c r="C38" s="134" t="s">
        <v>26</v>
      </c>
      <c r="D38" s="134"/>
      <c r="E38" s="134"/>
    </row>
    <row r="39" spans="1:9" ht="35.25" customHeight="1" x14ac:dyDescent="0.4">
      <c r="B39" s="15"/>
      <c r="C39" s="134" t="s">
        <v>863</v>
      </c>
      <c r="D39" s="134"/>
      <c r="E39" s="134"/>
    </row>
    <row r="40" spans="1:9" ht="22.8" x14ac:dyDescent="0.4">
      <c r="B40" s="15"/>
      <c r="C40" s="134" t="s">
        <v>953</v>
      </c>
      <c r="D40" s="134"/>
      <c r="E40" s="134"/>
    </row>
    <row r="41" spans="1:9" ht="22.8" x14ac:dyDescent="0.4">
      <c r="B41" s="15"/>
      <c r="C41" s="134" t="s">
        <v>27</v>
      </c>
      <c r="D41" s="134"/>
      <c r="E41" s="134"/>
    </row>
  </sheetData>
  <mergeCells count="10">
    <mergeCell ref="C40:E40"/>
    <mergeCell ref="C41:E41"/>
    <mergeCell ref="A33:C33"/>
    <mergeCell ref="A34:E34"/>
    <mergeCell ref="C38:E38"/>
    <mergeCell ref="A1:G1"/>
    <mergeCell ref="A2:G2"/>
    <mergeCell ref="A3:G3"/>
    <mergeCell ref="A22:I22"/>
    <mergeCell ref="C39:E39"/>
  </mergeCells>
  <phoneticPr fontId="2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54"/>
  <sheetViews>
    <sheetView topLeftCell="M1" workbookViewId="0">
      <selection activeCell="A5" sqref="A1:U46"/>
    </sheetView>
  </sheetViews>
  <sheetFormatPr defaultColWidth="8.88671875" defaultRowHeight="13.2" x14ac:dyDescent="0.25"/>
  <cols>
    <col min="1" max="1" width="4.109375" style="29" bestFit="1" customWidth="1"/>
    <col min="2" max="2" width="22.44140625" style="29" customWidth="1"/>
    <col min="3" max="3" width="7.44140625" style="29" customWidth="1"/>
    <col min="4" max="4" width="25.5546875" style="29" customWidth="1"/>
    <col min="5" max="5" width="23.6640625" style="29" customWidth="1"/>
    <col min="6" max="6" width="28.33203125" style="29" customWidth="1"/>
    <col min="7" max="7" width="21.33203125" style="29" customWidth="1"/>
    <col min="8" max="8" width="24.44140625" style="29" customWidth="1"/>
    <col min="9" max="9" width="22.6640625" style="29" customWidth="1"/>
    <col min="10" max="12" width="25.5546875" style="29" customWidth="1"/>
    <col min="13" max="18" width="22" style="29" customWidth="1"/>
    <col min="19" max="19" width="24.33203125" style="29" bestFit="1" customWidth="1"/>
    <col min="20" max="20" width="24.109375" style="29" customWidth="1"/>
    <col min="21" max="21" width="6.44140625" style="29" customWidth="1"/>
    <col min="22" max="22" width="8.88671875" style="29"/>
    <col min="23" max="23" width="16.33203125" style="29" bestFit="1" customWidth="1"/>
    <col min="24" max="24" width="16.88671875" style="29" bestFit="1" customWidth="1"/>
    <col min="25" max="25" width="21" style="29" customWidth="1"/>
    <col min="26" max="26" width="8.88671875" style="29"/>
    <col min="27" max="27" width="17.44140625" style="29" customWidth="1"/>
    <col min="28" max="28" width="12.33203125" style="29" bestFit="1" customWidth="1"/>
    <col min="29" max="29" width="17.88671875" style="29" customWidth="1"/>
    <col min="30" max="31" width="8.88671875" style="29"/>
    <col min="32" max="32" width="17.88671875" style="29" bestFit="1" customWidth="1"/>
    <col min="33" max="33" width="16.33203125" style="29" bestFit="1" customWidth="1"/>
    <col min="34" max="34" width="17.88671875" style="29" bestFit="1" customWidth="1"/>
    <col min="35" max="16384" width="8.88671875" style="29"/>
  </cols>
  <sheetData>
    <row r="1" spans="1:34" ht="22.8" x14ac:dyDescent="0.4">
      <c r="A1" s="146" t="s">
        <v>864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</row>
    <row r="2" spans="1:34" ht="24.6" x14ac:dyDescent="0.4">
      <c r="A2" s="147" t="s">
        <v>865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1:34" ht="18" customHeight="1" x14ac:dyDescent="0.35">
      <c r="H3" s="30" t="s">
        <v>20</v>
      </c>
    </row>
    <row r="4" spans="1:34" ht="17.399999999999999" x14ac:dyDescent="0.3">
      <c r="A4" s="148" t="s">
        <v>888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34" ht="20.399999999999999" x14ac:dyDescent="0.35"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</row>
    <row r="6" spans="1:34" ht="15.6" x14ac:dyDescent="0.3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 t="s">
        <v>8</v>
      </c>
      <c r="G6" s="31">
        <v>7</v>
      </c>
      <c r="H6" s="31">
        <v>8</v>
      </c>
      <c r="I6" s="31">
        <v>9</v>
      </c>
      <c r="J6" s="31" t="s">
        <v>9</v>
      </c>
      <c r="K6" s="31">
        <v>11</v>
      </c>
      <c r="L6" s="31">
        <v>12</v>
      </c>
      <c r="M6" s="31">
        <v>13</v>
      </c>
      <c r="N6" s="31">
        <v>14</v>
      </c>
      <c r="O6" s="31">
        <v>15</v>
      </c>
      <c r="P6" s="31">
        <v>16</v>
      </c>
      <c r="Q6" s="31">
        <v>17</v>
      </c>
      <c r="R6" s="31">
        <v>18</v>
      </c>
      <c r="S6" s="31" t="s">
        <v>889</v>
      </c>
      <c r="T6" s="31" t="s">
        <v>866</v>
      </c>
      <c r="U6" s="32"/>
    </row>
    <row r="7" spans="1:34" ht="12.75" customHeight="1" x14ac:dyDescent="0.3">
      <c r="A7" s="139" t="s">
        <v>0</v>
      </c>
      <c r="B7" s="139" t="s">
        <v>18</v>
      </c>
      <c r="C7" s="139" t="s">
        <v>1</v>
      </c>
      <c r="D7" s="139" t="s">
        <v>867</v>
      </c>
      <c r="E7" s="139" t="s">
        <v>28</v>
      </c>
      <c r="F7" s="139" t="s">
        <v>2</v>
      </c>
      <c r="G7" s="141" t="s">
        <v>21</v>
      </c>
      <c r="H7" s="142"/>
      <c r="I7" s="143"/>
      <c r="J7" s="139" t="s">
        <v>11</v>
      </c>
      <c r="K7" s="144" t="s">
        <v>884</v>
      </c>
      <c r="L7" s="139" t="s">
        <v>885</v>
      </c>
      <c r="M7" s="139" t="s">
        <v>868</v>
      </c>
      <c r="N7" s="139" t="s">
        <v>869</v>
      </c>
      <c r="O7" s="139" t="s">
        <v>870</v>
      </c>
      <c r="P7" s="139" t="s">
        <v>68</v>
      </c>
      <c r="Q7" s="139" t="s">
        <v>871</v>
      </c>
      <c r="R7" s="139" t="s">
        <v>872</v>
      </c>
      <c r="S7" s="139" t="s">
        <v>23</v>
      </c>
      <c r="T7" s="139" t="s">
        <v>12</v>
      </c>
      <c r="U7" s="150" t="s">
        <v>0</v>
      </c>
    </row>
    <row r="8" spans="1:34" ht="50.25" customHeight="1" x14ac:dyDescent="0.3">
      <c r="A8" s="140"/>
      <c r="B8" s="140"/>
      <c r="C8" s="140"/>
      <c r="D8" s="140"/>
      <c r="E8" s="140"/>
      <c r="F8" s="140"/>
      <c r="G8" s="33" t="s">
        <v>3</v>
      </c>
      <c r="H8" s="33" t="s">
        <v>10</v>
      </c>
      <c r="I8" s="33" t="s">
        <v>873</v>
      </c>
      <c r="J8" s="140"/>
      <c r="K8" s="145"/>
      <c r="L8" s="140"/>
      <c r="M8" s="140"/>
      <c r="N8" s="140"/>
      <c r="O8" s="140"/>
      <c r="P8" s="140"/>
      <c r="Q8" s="140"/>
      <c r="R8" s="140"/>
      <c r="S8" s="140"/>
      <c r="T8" s="140"/>
      <c r="U8" s="151"/>
    </row>
    <row r="9" spans="1:34" ht="30" customHeight="1" x14ac:dyDescent="0.3">
      <c r="A9" s="32"/>
      <c r="B9" s="32"/>
      <c r="C9" s="32"/>
      <c r="D9" s="34" t="s">
        <v>852</v>
      </c>
      <c r="E9" s="34" t="s">
        <v>852</v>
      </c>
      <c r="F9" s="34" t="s">
        <v>852</v>
      </c>
      <c r="G9" s="34" t="s">
        <v>852</v>
      </c>
      <c r="H9" s="34" t="s">
        <v>852</v>
      </c>
      <c r="I9" s="34" t="s">
        <v>852</v>
      </c>
      <c r="J9" s="34" t="s">
        <v>852</v>
      </c>
      <c r="K9" s="34" t="s">
        <v>852</v>
      </c>
      <c r="L9" s="34" t="s">
        <v>852</v>
      </c>
      <c r="M9" s="34" t="s">
        <v>852</v>
      </c>
      <c r="N9" s="34" t="s">
        <v>852</v>
      </c>
      <c r="O9" s="34" t="s">
        <v>852</v>
      </c>
      <c r="P9" s="34" t="s">
        <v>852</v>
      </c>
      <c r="Q9" s="34" t="s">
        <v>852</v>
      </c>
      <c r="R9" s="34" t="s">
        <v>852</v>
      </c>
      <c r="S9" s="34" t="s">
        <v>852</v>
      </c>
      <c r="T9" s="34" t="s">
        <v>852</v>
      </c>
      <c r="U9" s="32"/>
    </row>
    <row r="10" spans="1:34" ht="30" customHeight="1" x14ac:dyDescent="0.3">
      <c r="A10" s="32">
        <v>1</v>
      </c>
      <c r="B10" s="35" t="s">
        <v>31</v>
      </c>
      <c r="C10" s="36">
        <v>17</v>
      </c>
      <c r="D10" s="37">
        <v>2649664405.3120437</v>
      </c>
      <c r="E10" s="37">
        <v>725757798.64699996</v>
      </c>
      <c r="F10" s="38">
        <f>D10+E10</f>
        <v>3375422203.9590435</v>
      </c>
      <c r="G10" s="37">
        <v>65118215.920000002</v>
      </c>
      <c r="H10" s="37">
        <v>0</v>
      </c>
      <c r="I10" s="37">
        <f>851611478.99-H10-G10</f>
        <v>786493263.07000005</v>
      </c>
      <c r="J10" s="37">
        <f>F10-G10-H10-I10</f>
        <v>2523810724.9690433</v>
      </c>
      <c r="K10" s="37">
        <v>128405343.33420001</v>
      </c>
      <c r="L10" s="37">
        <v>57084653.801600002</v>
      </c>
      <c r="M10" s="37">
        <v>78511968.0678</v>
      </c>
      <c r="N10" s="37">
        <f>M10/2</f>
        <v>39255984.0339</v>
      </c>
      <c r="O10" s="37">
        <f>M10-N10</f>
        <v>39255984.0339</v>
      </c>
      <c r="P10" s="37">
        <v>1774356319.2361</v>
      </c>
      <c r="Q10" s="39">
        <v>0</v>
      </c>
      <c r="R10" s="37">
        <f>P10-Q10</f>
        <v>1774356319.2361</v>
      </c>
      <c r="S10" s="39">
        <f>F10+K10+L10+M10+P10</f>
        <v>5413780488.3987436</v>
      </c>
      <c r="T10" s="40">
        <f>J10+K10+L10+M10-N10+R10</f>
        <v>4522913025.3748436</v>
      </c>
      <c r="U10" s="32">
        <v>1</v>
      </c>
      <c r="AH10" s="41">
        <v>0</v>
      </c>
    </row>
    <row r="11" spans="1:34" ht="30" customHeight="1" x14ac:dyDescent="0.3">
      <c r="A11" s="32">
        <v>2</v>
      </c>
      <c r="B11" s="35" t="s">
        <v>32</v>
      </c>
      <c r="C11" s="42">
        <v>21</v>
      </c>
      <c r="D11" s="37">
        <v>2818787274.0453744</v>
      </c>
      <c r="E11" s="37">
        <v>0</v>
      </c>
      <c r="F11" s="38">
        <f t="shared" ref="F11:F45" si="0">D11+E11</f>
        <v>2818787274.0453744</v>
      </c>
      <c r="G11" s="37">
        <v>81744975.519999996</v>
      </c>
      <c r="H11" s="37">
        <v>0</v>
      </c>
      <c r="I11" s="37">
        <f>615660122.8-H11-G11</f>
        <v>533915147.27999997</v>
      </c>
      <c r="J11" s="37">
        <f t="shared" ref="J11:J45" si="1">F11-G11-H11-I11</f>
        <v>2203127151.2453747</v>
      </c>
      <c r="K11" s="37">
        <v>136601203.90489998</v>
      </c>
      <c r="L11" s="37">
        <v>60728255.003400005</v>
      </c>
      <c r="M11" s="37">
        <v>83523232.604900002</v>
      </c>
      <c r="N11" s="37">
        <v>0</v>
      </c>
      <c r="O11" s="37">
        <f t="shared" ref="O11:O45" si="2">M11-N11</f>
        <v>83523232.604900002</v>
      </c>
      <c r="P11" s="37">
        <v>1905519543.5404</v>
      </c>
      <c r="Q11" s="39">
        <v>0</v>
      </c>
      <c r="R11" s="37">
        <f t="shared" ref="R11:R45" si="3">P11-Q11</f>
        <v>1905519543.5404</v>
      </c>
      <c r="S11" s="39">
        <f t="shared" ref="S11:S45" si="4">F11+K11+L11+M11+P11</f>
        <v>5005159509.0989742</v>
      </c>
      <c r="T11" s="40">
        <f t="shared" ref="T11:T45" si="5">J11+K11+L11+M11-N11+R11</f>
        <v>4389499386.298975</v>
      </c>
      <c r="U11" s="32">
        <v>2</v>
      </c>
      <c r="AH11" s="41">
        <v>0</v>
      </c>
    </row>
    <row r="12" spans="1:34" ht="30" customHeight="1" x14ac:dyDescent="0.3">
      <c r="A12" s="32">
        <v>3</v>
      </c>
      <c r="B12" s="35" t="s">
        <v>33</v>
      </c>
      <c r="C12" s="42">
        <v>31</v>
      </c>
      <c r="D12" s="37">
        <v>2844982042.6575375</v>
      </c>
      <c r="E12" s="37">
        <v>16459650943.582199</v>
      </c>
      <c r="F12" s="38">
        <f t="shared" si="0"/>
        <v>19304632986.239738</v>
      </c>
      <c r="G12" s="37">
        <v>52072982.520000003</v>
      </c>
      <c r="H12" s="37">
        <v>0</v>
      </c>
      <c r="I12" s="37">
        <f>1294210287.15-H12-G12</f>
        <v>1242137304.6300001</v>
      </c>
      <c r="J12" s="37">
        <f t="shared" si="1"/>
        <v>18010422699.089737</v>
      </c>
      <c r="K12" s="37">
        <v>137870628.15739998</v>
      </c>
      <c r="L12" s="37">
        <v>61292597.904699996</v>
      </c>
      <c r="M12" s="37">
        <v>84299407.441499993</v>
      </c>
      <c r="N12" s="37">
        <f>M12/2</f>
        <v>42149703.720749997</v>
      </c>
      <c r="O12" s="37">
        <f t="shared" si="2"/>
        <v>42149703.720749997</v>
      </c>
      <c r="P12" s="37">
        <v>1958186089.0999999</v>
      </c>
      <c r="Q12" s="39">
        <v>0</v>
      </c>
      <c r="R12" s="37">
        <f t="shared" si="3"/>
        <v>1958186089.0999999</v>
      </c>
      <c r="S12" s="39">
        <f t="shared" si="4"/>
        <v>21546281708.843338</v>
      </c>
      <c r="T12" s="40">
        <f t="shared" si="5"/>
        <v>20209921717.972588</v>
      </c>
      <c r="U12" s="32">
        <v>3</v>
      </c>
      <c r="AH12" s="41">
        <v>0</v>
      </c>
    </row>
    <row r="13" spans="1:34" ht="30" customHeight="1" x14ac:dyDescent="0.3">
      <c r="A13" s="32">
        <v>4</v>
      </c>
      <c r="B13" s="35" t="s">
        <v>34</v>
      </c>
      <c r="C13" s="42">
        <v>21</v>
      </c>
      <c r="D13" s="37">
        <v>2813506607.9403744</v>
      </c>
      <c r="E13" s="37">
        <v>0</v>
      </c>
      <c r="F13" s="38">
        <f t="shared" si="0"/>
        <v>2813506607.9403744</v>
      </c>
      <c r="G13" s="37">
        <v>56280977.920000002</v>
      </c>
      <c r="H13" s="37">
        <v>0</v>
      </c>
      <c r="I13" s="37">
        <f>410514229.19-H13-G13</f>
        <v>354233251.26999998</v>
      </c>
      <c r="J13" s="37">
        <f t="shared" si="1"/>
        <v>2402992378.7503743</v>
      </c>
      <c r="K13" s="37">
        <v>136345297.6313</v>
      </c>
      <c r="L13" s="37">
        <v>60614487.767099999</v>
      </c>
      <c r="M13" s="37">
        <v>83366761.66170001</v>
      </c>
      <c r="N13" s="37">
        <v>0</v>
      </c>
      <c r="O13" s="37">
        <f t="shared" si="2"/>
        <v>83366761.66170001</v>
      </c>
      <c r="P13" s="37">
        <v>1983401057.9177999</v>
      </c>
      <c r="Q13" s="39">
        <v>0</v>
      </c>
      <c r="R13" s="37">
        <f t="shared" si="3"/>
        <v>1983401057.9177999</v>
      </c>
      <c r="S13" s="39">
        <f t="shared" si="4"/>
        <v>5077234212.9182739</v>
      </c>
      <c r="T13" s="40">
        <f t="shared" si="5"/>
        <v>4666719983.7282743</v>
      </c>
      <c r="U13" s="32">
        <v>4</v>
      </c>
      <c r="AH13" s="41">
        <v>0</v>
      </c>
    </row>
    <row r="14" spans="1:34" ht="30" customHeight="1" x14ac:dyDescent="0.3">
      <c r="A14" s="32">
        <v>5</v>
      </c>
      <c r="B14" s="35" t="s">
        <v>35</v>
      </c>
      <c r="C14" s="42">
        <v>20</v>
      </c>
      <c r="D14" s="37">
        <v>3384742712.8811002</v>
      </c>
      <c r="E14" s="37">
        <v>0</v>
      </c>
      <c r="F14" s="38">
        <f t="shared" si="0"/>
        <v>3384742712.8811002</v>
      </c>
      <c r="G14" s="37">
        <v>132109967.23999999</v>
      </c>
      <c r="H14" s="37">
        <v>201255000</v>
      </c>
      <c r="I14" s="37">
        <f>1171132681.19-H14-G14</f>
        <v>837767713.95000005</v>
      </c>
      <c r="J14" s="37">
        <f t="shared" si="1"/>
        <v>2213610031.6911001</v>
      </c>
      <c r="K14" s="37">
        <v>164027961.15380001</v>
      </c>
      <c r="L14" s="37">
        <v>72921259.6074</v>
      </c>
      <c r="M14" s="37">
        <v>100293007.3932</v>
      </c>
      <c r="N14" s="37">
        <v>0</v>
      </c>
      <c r="O14" s="37">
        <f t="shared" si="2"/>
        <v>100293007.3932</v>
      </c>
      <c r="P14" s="37">
        <v>2147638691.2382002</v>
      </c>
      <c r="Q14" s="39">
        <v>0</v>
      </c>
      <c r="R14" s="37">
        <f t="shared" si="3"/>
        <v>2147638691.2382002</v>
      </c>
      <c r="S14" s="39">
        <f t="shared" si="4"/>
        <v>5869623632.2737007</v>
      </c>
      <c r="T14" s="40">
        <f t="shared" si="5"/>
        <v>4698490951.0837002</v>
      </c>
      <c r="U14" s="32">
        <v>5</v>
      </c>
      <c r="AH14" s="41">
        <v>0</v>
      </c>
    </row>
    <row r="15" spans="1:34" ht="30" customHeight="1" x14ac:dyDescent="0.3">
      <c r="A15" s="32">
        <v>6</v>
      </c>
      <c r="B15" s="35" t="s">
        <v>36</v>
      </c>
      <c r="C15" s="42">
        <v>8</v>
      </c>
      <c r="D15" s="37">
        <v>2503747554.5097532</v>
      </c>
      <c r="E15" s="37">
        <v>17820783893.836899</v>
      </c>
      <c r="F15" s="38">
        <f t="shared" si="0"/>
        <v>20324531448.346653</v>
      </c>
      <c r="G15" s="37">
        <v>27309923.140000001</v>
      </c>
      <c r="H15" s="37">
        <v>0</v>
      </c>
      <c r="I15" s="37">
        <f>1548593692.03-H15-G15</f>
        <v>1521283768.8899999</v>
      </c>
      <c r="J15" s="37">
        <f t="shared" si="1"/>
        <v>18775937756.316654</v>
      </c>
      <c r="K15" s="37">
        <v>121334069.2181</v>
      </c>
      <c r="L15" s="37">
        <v>53941005.536200002</v>
      </c>
      <c r="M15" s="37">
        <v>74188318.964099988</v>
      </c>
      <c r="N15" s="37">
        <f t="shared" ref="N15:N21" si="6">M15/2</f>
        <v>37094159.482049994</v>
      </c>
      <c r="O15" s="37">
        <f t="shared" si="2"/>
        <v>37094159.482049994</v>
      </c>
      <c r="P15" s="37">
        <v>2286559132.4980998</v>
      </c>
      <c r="Q15" s="39">
        <v>0</v>
      </c>
      <c r="R15" s="37">
        <f t="shared" si="3"/>
        <v>2286559132.4980998</v>
      </c>
      <c r="S15" s="39">
        <f t="shared" si="4"/>
        <v>22860553974.563156</v>
      </c>
      <c r="T15" s="40">
        <f t="shared" si="5"/>
        <v>21274866123.051105</v>
      </c>
      <c r="U15" s="32">
        <v>6</v>
      </c>
      <c r="AH15" s="41">
        <v>0</v>
      </c>
    </row>
    <row r="16" spans="1:34" ht="30" customHeight="1" x14ac:dyDescent="0.3">
      <c r="A16" s="32">
        <v>7</v>
      </c>
      <c r="B16" s="35" t="s">
        <v>37</v>
      </c>
      <c r="C16" s="42">
        <v>23</v>
      </c>
      <c r="D16" s="37">
        <v>3173415096.7441468</v>
      </c>
      <c r="E16" s="37">
        <v>0</v>
      </c>
      <c r="F16" s="38">
        <f t="shared" si="0"/>
        <v>3173415096.7441468</v>
      </c>
      <c r="G16" s="37">
        <v>37138438</v>
      </c>
      <c r="H16" s="37">
        <v>0</v>
      </c>
      <c r="I16" s="37">
        <f>1087204390.24-H16-G16</f>
        <v>1050065952.24</v>
      </c>
      <c r="J16" s="37">
        <f t="shared" si="1"/>
        <v>2086210706.5041468</v>
      </c>
      <c r="K16" s="37">
        <v>153786817.01050001</v>
      </c>
      <c r="L16" s="37">
        <v>68368394.806299999</v>
      </c>
      <c r="M16" s="37">
        <v>94031177.775600001</v>
      </c>
      <c r="N16" s="37">
        <f t="shared" si="6"/>
        <v>47015588.887800001</v>
      </c>
      <c r="O16" s="37">
        <f t="shared" si="2"/>
        <v>47015588.887800001</v>
      </c>
      <c r="P16" s="37">
        <v>1943438941.256</v>
      </c>
      <c r="Q16" s="39">
        <v>0</v>
      </c>
      <c r="R16" s="37">
        <f t="shared" si="3"/>
        <v>1943438941.256</v>
      </c>
      <c r="S16" s="39">
        <f t="shared" si="4"/>
        <v>5433040427.5925465</v>
      </c>
      <c r="T16" s="40">
        <f t="shared" si="5"/>
        <v>4298820448.4647465</v>
      </c>
      <c r="U16" s="32">
        <v>7</v>
      </c>
      <c r="AH16" s="41">
        <v>0</v>
      </c>
    </row>
    <row r="17" spans="1:34" ht="30" customHeight="1" x14ac:dyDescent="0.3">
      <c r="A17" s="32">
        <v>8</v>
      </c>
      <c r="B17" s="35" t="s">
        <v>38</v>
      </c>
      <c r="C17" s="42">
        <v>27</v>
      </c>
      <c r="D17" s="37">
        <v>3515689132.3319607</v>
      </c>
      <c r="E17" s="37">
        <v>0</v>
      </c>
      <c r="F17" s="38">
        <f t="shared" si="0"/>
        <v>3515689132.3319607</v>
      </c>
      <c r="G17" s="37">
        <v>23242642.989999998</v>
      </c>
      <c r="H17" s="37">
        <v>0</v>
      </c>
      <c r="I17" s="37">
        <f>609502174.5-H17-G17</f>
        <v>586259531.50999999</v>
      </c>
      <c r="J17" s="37">
        <f t="shared" si="1"/>
        <v>2906186957.8319607</v>
      </c>
      <c r="K17" s="37">
        <v>170373753.44139999</v>
      </c>
      <c r="L17" s="37">
        <v>75742383.296200007</v>
      </c>
      <c r="M17" s="37">
        <v>104173068.98959999</v>
      </c>
      <c r="N17" s="37">
        <v>0</v>
      </c>
      <c r="O17" s="37">
        <f t="shared" si="2"/>
        <v>104173068.98959999</v>
      </c>
      <c r="P17" s="37">
        <v>1967949587.2111001</v>
      </c>
      <c r="Q17" s="39">
        <v>0</v>
      </c>
      <c r="R17" s="37">
        <f t="shared" si="3"/>
        <v>1967949587.2111001</v>
      </c>
      <c r="S17" s="39">
        <f t="shared" si="4"/>
        <v>5833927925.2702608</v>
      </c>
      <c r="T17" s="40">
        <f t="shared" si="5"/>
        <v>5224425750.7702608</v>
      </c>
      <c r="U17" s="32">
        <v>8</v>
      </c>
      <c r="AH17" s="41">
        <v>0</v>
      </c>
    </row>
    <row r="18" spans="1:34" ht="30" customHeight="1" x14ac:dyDescent="0.3">
      <c r="A18" s="32">
        <v>9</v>
      </c>
      <c r="B18" s="35" t="s">
        <v>39</v>
      </c>
      <c r="C18" s="42">
        <v>18</v>
      </c>
      <c r="D18" s="37">
        <v>2845467229.7849174</v>
      </c>
      <c r="E18" s="37">
        <v>0</v>
      </c>
      <c r="F18" s="38">
        <f t="shared" si="0"/>
        <v>2845467229.7849174</v>
      </c>
      <c r="G18" s="37">
        <v>688057267.88</v>
      </c>
      <c r="H18" s="37">
        <v>0</v>
      </c>
      <c r="I18" s="37">
        <f>1494648391.68-H18-G18</f>
        <v>806591123.80000007</v>
      </c>
      <c r="J18" s="37">
        <f t="shared" si="1"/>
        <v>1350818838.104917</v>
      </c>
      <c r="K18" s="37">
        <v>137894140.80290002</v>
      </c>
      <c r="L18" s="37">
        <v>61303050.828099996</v>
      </c>
      <c r="M18" s="37">
        <v>84313783.977699995</v>
      </c>
      <c r="N18" s="37">
        <f t="shared" si="6"/>
        <v>42156891.988849998</v>
      </c>
      <c r="O18" s="37">
        <f t="shared" si="2"/>
        <v>42156891.988849998</v>
      </c>
      <c r="P18" s="37">
        <v>1710317831.4835</v>
      </c>
      <c r="Q18" s="39">
        <v>0</v>
      </c>
      <c r="R18" s="37">
        <f t="shared" si="3"/>
        <v>1710317831.4835</v>
      </c>
      <c r="S18" s="39">
        <f t="shared" si="4"/>
        <v>4839296036.8771172</v>
      </c>
      <c r="T18" s="40">
        <f t="shared" si="5"/>
        <v>3302490753.2082672</v>
      </c>
      <c r="U18" s="32">
        <v>9</v>
      </c>
      <c r="AH18" s="41">
        <v>0</v>
      </c>
    </row>
    <row r="19" spans="1:34" ht="30" customHeight="1" x14ac:dyDescent="0.3">
      <c r="A19" s="32">
        <v>10</v>
      </c>
      <c r="B19" s="35" t="s">
        <v>40</v>
      </c>
      <c r="C19" s="42">
        <v>25</v>
      </c>
      <c r="D19" s="37">
        <v>2873127929.7284956</v>
      </c>
      <c r="E19" s="37">
        <v>24249864508.473301</v>
      </c>
      <c r="F19" s="38">
        <f t="shared" si="0"/>
        <v>27122992438.201797</v>
      </c>
      <c r="G19" s="37">
        <v>30188064.079999998</v>
      </c>
      <c r="H19" s="37">
        <v>0</v>
      </c>
      <c r="I19" s="37">
        <f>1621832779.01-H19-G19</f>
        <v>1591644714.9300001</v>
      </c>
      <c r="J19" s="37">
        <f t="shared" si="1"/>
        <v>25501159659.191795</v>
      </c>
      <c r="K19" s="37">
        <v>139234605.52970001</v>
      </c>
      <c r="L19" s="37">
        <v>61898975.910899997</v>
      </c>
      <c r="M19" s="37">
        <v>85133395.693900004</v>
      </c>
      <c r="N19" s="37">
        <f t="shared" si="6"/>
        <v>42566697.846950002</v>
      </c>
      <c r="O19" s="37">
        <f t="shared" si="2"/>
        <v>42566697.846950002</v>
      </c>
      <c r="P19" s="37">
        <v>1984208295.1257999</v>
      </c>
      <c r="Q19" s="39">
        <v>0</v>
      </c>
      <c r="R19" s="37">
        <f t="shared" si="3"/>
        <v>1984208295.1257999</v>
      </c>
      <c r="S19" s="39">
        <f t="shared" si="4"/>
        <v>29393467710.462101</v>
      </c>
      <c r="T19" s="40">
        <f t="shared" si="5"/>
        <v>27729068233.605148</v>
      </c>
      <c r="U19" s="32">
        <v>10</v>
      </c>
      <c r="AH19" s="41">
        <v>0</v>
      </c>
    </row>
    <row r="20" spans="1:34" ht="30" customHeight="1" x14ac:dyDescent="0.3">
      <c r="A20" s="32">
        <v>11</v>
      </c>
      <c r="B20" s="35" t="s">
        <v>41</v>
      </c>
      <c r="C20" s="42">
        <v>13</v>
      </c>
      <c r="D20" s="37">
        <v>2531546863.7085853</v>
      </c>
      <c r="E20" s="37">
        <v>0</v>
      </c>
      <c r="F20" s="38">
        <f t="shared" si="0"/>
        <v>2531546863.7085853</v>
      </c>
      <c r="G20" s="37">
        <v>59563435.57</v>
      </c>
      <c r="H20" s="37">
        <v>0</v>
      </c>
      <c r="I20" s="37">
        <f>510057470.65-H20-G20</f>
        <v>450494035.07999998</v>
      </c>
      <c r="J20" s="37">
        <f t="shared" si="1"/>
        <v>2021489393.0585852</v>
      </c>
      <c r="K20" s="37">
        <v>122681251.08570001</v>
      </c>
      <c r="L20" s="37">
        <v>54539916.831600003</v>
      </c>
      <c r="M20" s="37">
        <v>75012037.798799992</v>
      </c>
      <c r="N20" s="37">
        <v>0</v>
      </c>
      <c r="O20" s="37">
        <f t="shared" si="2"/>
        <v>75012037.798799992</v>
      </c>
      <c r="P20" s="37">
        <v>1674080729.2286999</v>
      </c>
      <c r="Q20" s="39">
        <v>0</v>
      </c>
      <c r="R20" s="37">
        <f t="shared" si="3"/>
        <v>1674080729.2286999</v>
      </c>
      <c r="S20" s="39">
        <f t="shared" si="4"/>
        <v>4457860798.6533852</v>
      </c>
      <c r="T20" s="40">
        <f t="shared" si="5"/>
        <v>3947803328.0033855</v>
      </c>
      <c r="U20" s="32">
        <v>11</v>
      </c>
      <c r="AH20" s="41">
        <v>0</v>
      </c>
    </row>
    <row r="21" spans="1:34" ht="30" customHeight="1" x14ac:dyDescent="0.3">
      <c r="A21" s="32">
        <v>12</v>
      </c>
      <c r="B21" s="35" t="s">
        <v>42</v>
      </c>
      <c r="C21" s="42">
        <v>18</v>
      </c>
      <c r="D21" s="37">
        <v>2645872202.0990491</v>
      </c>
      <c r="E21" s="37">
        <v>3532458172.4282999</v>
      </c>
      <c r="F21" s="38">
        <f t="shared" si="0"/>
        <v>6178330374.5273495</v>
      </c>
      <c r="G21" s="37">
        <v>186112935.30000001</v>
      </c>
      <c r="H21" s="37">
        <v>0</v>
      </c>
      <c r="I21" s="37">
        <f>1273109842.53-H21-G21</f>
        <v>1086996907.23</v>
      </c>
      <c r="J21" s="37">
        <f t="shared" si="1"/>
        <v>4905220531.9973488</v>
      </c>
      <c r="K21" s="37">
        <v>128221569.4364</v>
      </c>
      <c r="L21" s="37">
        <v>57002954.169400007</v>
      </c>
      <c r="M21" s="37">
        <v>78399601.634900019</v>
      </c>
      <c r="N21" s="37">
        <f t="shared" si="6"/>
        <v>39199800.817450009</v>
      </c>
      <c r="O21" s="37">
        <f t="shared" si="2"/>
        <v>39199800.817450009</v>
      </c>
      <c r="P21" s="37">
        <v>2043758428.796</v>
      </c>
      <c r="Q21" s="39">
        <v>0</v>
      </c>
      <c r="R21" s="37">
        <f t="shared" si="3"/>
        <v>2043758428.796</v>
      </c>
      <c r="S21" s="39">
        <f t="shared" si="4"/>
        <v>8485712928.5640507</v>
      </c>
      <c r="T21" s="40">
        <f t="shared" si="5"/>
        <v>7173403285.2166004</v>
      </c>
      <c r="U21" s="32">
        <v>12</v>
      </c>
      <c r="AH21" s="41">
        <v>0</v>
      </c>
    </row>
    <row r="22" spans="1:34" ht="30" customHeight="1" x14ac:dyDescent="0.3">
      <c r="A22" s="32">
        <v>13</v>
      </c>
      <c r="B22" s="35" t="s">
        <v>43</v>
      </c>
      <c r="C22" s="42">
        <v>16</v>
      </c>
      <c r="D22" s="37">
        <v>2530118326.5665722</v>
      </c>
      <c r="E22" s="37">
        <v>0</v>
      </c>
      <c r="F22" s="38">
        <f t="shared" si="0"/>
        <v>2530118326.5665722</v>
      </c>
      <c r="G22" s="37">
        <v>119376183.34</v>
      </c>
      <c r="H22" s="37">
        <v>491490204.30000001</v>
      </c>
      <c r="I22" s="37">
        <f>1268105466.36-H22-G22</f>
        <v>657239078.71999991</v>
      </c>
      <c r="J22" s="37">
        <f>F22-G22-H22-I22</f>
        <v>1262012860.2065721</v>
      </c>
      <c r="K22" s="37">
        <v>122612022.77069999</v>
      </c>
      <c r="L22" s="37">
        <v>54509140.274400003</v>
      </c>
      <c r="M22" s="37">
        <v>74969708.943000004</v>
      </c>
      <c r="N22" s="37">
        <v>0</v>
      </c>
      <c r="O22" s="37">
        <f t="shared" si="2"/>
        <v>74969708.943000004</v>
      </c>
      <c r="P22" s="37">
        <v>1605961851.6041999</v>
      </c>
      <c r="Q22" s="39">
        <v>0</v>
      </c>
      <c r="R22" s="37">
        <f t="shared" si="3"/>
        <v>1605961851.6041999</v>
      </c>
      <c r="S22" s="39">
        <f t="shared" si="4"/>
        <v>4388171050.1588726</v>
      </c>
      <c r="T22" s="40">
        <f t="shared" si="5"/>
        <v>3120065583.798872</v>
      </c>
      <c r="U22" s="32">
        <v>13</v>
      </c>
      <c r="AH22" s="41">
        <v>0</v>
      </c>
    </row>
    <row r="23" spans="1:34" ht="30" customHeight="1" x14ac:dyDescent="0.3">
      <c r="A23" s="32">
        <v>14</v>
      </c>
      <c r="B23" s="35" t="s">
        <v>44</v>
      </c>
      <c r="C23" s="42">
        <v>17</v>
      </c>
      <c r="D23" s="37">
        <v>2845712812.8186827</v>
      </c>
      <c r="E23" s="37">
        <v>0</v>
      </c>
      <c r="F23" s="38">
        <f t="shared" si="0"/>
        <v>2845712812.8186827</v>
      </c>
      <c r="G23" s="37">
        <v>102170686.88</v>
      </c>
      <c r="H23" s="37">
        <v>0</v>
      </c>
      <c r="I23" s="37">
        <f>490297492.76-H23-G23</f>
        <v>388126805.88</v>
      </c>
      <c r="J23" s="37">
        <f t="shared" si="1"/>
        <v>2355415320.0586824</v>
      </c>
      <c r="K23" s="37">
        <v>137906041.99829999</v>
      </c>
      <c r="L23" s="37">
        <v>61308341.695299998</v>
      </c>
      <c r="M23" s="37">
        <v>84321060.826399997</v>
      </c>
      <c r="N23" s="37">
        <v>0</v>
      </c>
      <c r="O23" s="37">
        <f t="shared" si="2"/>
        <v>84321060.826399997</v>
      </c>
      <c r="P23" s="37">
        <v>1895203687.2765</v>
      </c>
      <c r="Q23" s="39">
        <v>0</v>
      </c>
      <c r="R23" s="37">
        <f t="shared" si="3"/>
        <v>1895203687.2765</v>
      </c>
      <c r="S23" s="39">
        <f t="shared" si="4"/>
        <v>5024451944.6151829</v>
      </c>
      <c r="T23" s="40">
        <f t="shared" si="5"/>
        <v>4534154451.8551826</v>
      </c>
      <c r="U23" s="32">
        <v>14</v>
      </c>
      <c r="AH23" s="41">
        <v>0</v>
      </c>
    </row>
    <row r="24" spans="1:34" ht="30" customHeight="1" x14ac:dyDescent="0.3">
      <c r="A24" s="32">
        <v>15</v>
      </c>
      <c r="B24" s="35" t="s">
        <v>45</v>
      </c>
      <c r="C24" s="42">
        <v>11</v>
      </c>
      <c r="D24" s="37">
        <v>2665322582.1135554</v>
      </c>
      <c r="E24" s="37">
        <v>0</v>
      </c>
      <c r="F24" s="38">
        <f t="shared" si="0"/>
        <v>2665322582.1135554</v>
      </c>
      <c r="G24" s="37">
        <v>78856129.120000005</v>
      </c>
      <c r="H24" s="37">
        <v>425281762.68000001</v>
      </c>
      <c r="I24" s="37">
        <f>821090090.24-H24-G24</f>
        <v>316952198.44</v>
      </c>
      <c r="J24" s="37">
        <f t="shared" si="1"/>
        <v>1844232491.8735557</v>
      </c>
      <c r="K24" s="37">
        <v>129164153.98359999</v>
      </c>
      <c r="L24" s="37">
        <v>57421995.240099996</v>
      </c>
      <c r="M24" s="37">
        <v>78975934.098499998</v>
      </c>
      <c r="N24" s="37">
        <v>0</v>
      </c>
      <c r="O24" s="37">
        <f t="shared" si="2"/>
        <v>78975934.098499998</v>
      </c>
      <c r="P24" s="37">
        <v>1813153046.1602001</v>
      </c>
      <c r="Q24" s="39">
        <v>0</v>
      </c>
      <c r="R24" s="37">
        <f t="shared" si="3"/>
        <v>1813153046.1602001</v>
      </c>
      <c r="S24" s="39">
        <f t="shared" si="4"/>
        <v>4744037711.5959549</v>
      </c>
      <c r="T24" s="40">
        <f t="shared" si="5"/>
        <v>3922947621.3559556</v>
      </c>
      <c r="U24" s="32">
        <v>15</v>
      </c>
      <c r="AH24" s="41">
        <v>0</v>
      </c>
    </row>
    <row r="25" spans="1:34" ht="30" customHeight="1" x14ac:dyDescent="0.3">
      <c r="A25" s="32">
        <v>16</v>
      </c>
      <c r="B25" s="35" t="s">
        <v>46</v>
      </c>
      <c r="C25" s="42">
        <v>27</v>
      </c>
      <c r="D25" s="37">
        <v>2942048076.9599628</v>
      </c>
      <c r="E25" s="37">
        <v>1634221265.1099</v>
      </c>
      <c r="F25" s="38">
        <f t="shared" si="0"/>
        <v>4576269342.0698624</v>
      </c>
      <c r="G25" s="37">
        <v>59275325.909999996</v>
      </c>
      <c r="H25" s="37">
        <v>0</v>
      </c>
      <c r="I25" s="37">
        <f>1708804980.74-H25-G25</f>
        <v>1649529654.8299999</v>
      </c>
      <c r="J25" s="37">
        <f t="shared" si="1"/>
        <v>2867464361.3298626</v>
      </c>
      <c r="K25" s="37">
        <v>142574543.65549999</v>
      </c>
      <c r="L25" s="37">
        <v>63383798.946200006</v>
      </c>
      <c r="M25" s="37">
        <v>87175562.387800008</v>
      </c>
      <c r="N25" s="37">
        <f t="shared" ref="N25" si="7">M25/2</f>
        <v>43587781.193900004</v>
      </c>
      <c r="O25" s="37">
        <f t="shared" si="2"/>
        <v>43587781.193900004</v>
      </c>
      <c r="P25" s="37">
        <v>2130598859.7146001</v>
      </c>
      <c r="Q25" s="39">
        <v>0</v>
      </c>
      <c r="R25" s="37">
        <f t="shared" si="3"/>
        <v>2130598859.7146001</v>
      </c>
      <c r="S25" s="39">
        <f t="shared" si="4"/>
        <v>7000002106.7739639</v>
      </c>
      <c r="T25" s="40">
        <f t="shared" si="5"/>
        <v>5247609344.8400631</v>
      </c>
      <c r="U25" s="32">
        <v>16</v>
      </c>
      <c r="AH25" s="41">
        <v>0</v>
      </c>
    </row>
    <row r="26" spans="1:34" ht="30" customHeight="1" x14ac:dyDescent="0.3">
      <c r="A26" s="32">
        <v>17</v>
      </c>
      <c r="B26" s="35" t="s">
        <v>47</v>
      </c>
      <c r="C26" s="42">
        <v>27</v>
      </c>
      <c r="D26" s="37">
        <v>3164445623.534214</v>
      </c>
      <c r="E26" s="37">
        <v>0</v>
      </c>
      <c r="F26" s="38">
        <f t="shared" si="0"/>
        <v>3164445623.534214</v>
      </c>
      <c r="G26" s="37">
        <v>37310998.979999997</v>
      </c>
      <c r="H26" s="37">
        <v>0</v>
      </c>
      <c r="I26" s="37">
        <f>355442728.69-H26-G26</f>
        <v>318131729.70999998</v>
      </c>
      <c r="J26" s="37">
        <f t="shared" si="1"/>
        <v>2809002894.844214</v>
      </c>
      <c r="K26" s="37">
        <v>153352147.51629999</v>
      </c>
      <c r="L26" s="37">
        <v>68175155.514600009</v>
      </c>
      <c r="M26" s="37">
        <v>93765404.12029998</v>
      </c>
      <c r="N26" s="37">
        <v>0</v>
      </c>
      <c r="O26" s="37">
        <f t="shared" si="2"/>
        <v>93765404.12029998</v>
      </c>
      <c r="P26" s="37">
        <v>2054829690.4516001</v>
      </c>
      <c r="Q26" s="39">
        <v>0</v>
      </c>
      <c r="R26" s="37">
        <f t="shared" si="3"/>
        <v>2054829690.4516001</v>
      </c>
      <c r="S26" s="39">
        <f t="shared" si="4"/>
        <v>5534568021.1370144</v>
      </c>
      <c r="T26" s="40">
        <f t="shared" si="5"/>
        <v>5179125292.4470139</v>
      </c>
      <c r="U26" s="32">
        <v>17</v>
      </c>
      <c r="AH26" s="41">
        <v>0</v>
      </c>
    </row>
    <row r="27" spans="1:34" ht="30" customHeight="1" x14ac:dyDescent="0.3">
      <c r="A27" s="32">
        <v>18</v>
      </c>
      <c r="B27" s="35" t="s">
        <v>48</v>
      </c>
      <c r="C27" s="42">
        <v>23</v>
      </c>
      <c r="D27" s="37">
        <v>3707516106.0377173</v>
      </c>
      <c r="E27" s="37">
        <v>0</v>
      </c>
      <c r="F27" s="38">
        <f t="shared" si="0"/>
        <v>3707516106.0377173</v>
      </c>
      <c r="G27" s="37">
        <v>887549113.40999997</v>
      </c>
      <c r="H27" s="37">
        <v>0</v>
      </c>
      <c r="I27" s="37">
        <f>1507479149.94-H27-G27</f>
        <v>619930036.53000009</v>
      </c>
      <c r="J27" s="37">
        <f t="shared" si="1"/>
        <v>2200036956.0977173</v>
      </c>
      <c r="K27" s="37">
        <v>179669877.27130002</v>
      </c>
      <c r="L27" s="37">
        <v>79875124.167800009</v>
      </c>
      <c r="M27" s="37">
        <v>109857076.8224</v>
      </c>
      <c r="N27" s="37">
        <v>0</v>
      </c>
      <c r="O27" s="37">
        <f t="shared" si="2"/>
        <v>109857076.8224</v>
      </c>
      <c r="P27" s="37">
        <v>2558891983.9327998</v>
      </c>
      <c r="Q27" s="39">
        <v>0</v>
      </c>
      <c r="R27" s="37">
        <f t="shared" si="3"/>
        <v>2558891983.9327998</v>
      </c>
      <c r="S27" s="39">
        <f t="shared" si="4"/>
        <v>6635810168.2320175</v>
      </c>
      <c r="T27" s="40">
        <f t="shared" si="5"/>
        <v>5128331018.292017</v>
      </c>
      <c r="U27" s="32">
        <v>18</v>
      </c>
      <c r="AH27" s="41">
        <v>0</v>
      </c>
    </row>
    <row r="28" spans="1:34" ht="30" customHeight="1" x14ac:dyDescent="0.3">
      <c r="A28" s="32">
        <v>19</v>
      </c>
      <c r="B28" s="35" t="s">
        <v>49</v>
      </c>
      <c r="C28" s="42">
        <v>44</v>
      </c>
      <c r="D28" s="37">
        <v>4488361003.6742964</v>
      </c>
      <c r="E28" s="37">
        <v>0</v>
      </c>
      <c r="F28" s="38">
        <f t="shared" si="0"/>
        <v>4488361003.6742964</v>
      </c>
      <c r="G28" s="37">
        <v>112192864.16</v>
      </c>
      <c r="H28" s="37">
        <v>292615190</v>
      </c>
      <c r="I28" s="37">
        <f>1359301485.29-H28-G28</f>
        <v>954493431.13</v>
      </c>
      <c r="J28" s="37">
        <f t="shared" si="1"/>
        <v>3129059518.3842964</v>
      </c>
      <c r="K28" s="37">
        <v>217510389.06239998</v>
      </c>
      <c r="L28" s="37">
        <v>96697730.292899996</v>
      </c>
      <c r="M28" s="37">
        <v>132994221.86849999</v>
      </c>
      <c r="N28" s="37">
        <v>0</v>
      </c>
      <c r="O28" s="37">
        <f t="shared" si="2"/>
        <v>132994221.86849999</v>
      </c>
      <c r="P28" s="37">
        <v>3340056549.6819</v>
      </c>
      <c r="Q28" s="39">
        <v>0</v>
      </c>
      <c r="R28" s="37">
        <f t="shared" si="3"/>
        <v>3340056549.6819</v>
      </c>
      <c r="S28" s="39">
        <f t="shared" si="4"/>
        <v>8275619894.5799961</v>
      </c>
      <c r="T28" s="40">
        <f t="shared" si="5"/>
        <v>6916318409.2899961</v>
      </c>
      <c r="U28" s="32">
        <v>19</v>
      </c>
      <c r="AH28" s="41">
        <v>0</v>
      </c>
    </row>
    <row r="29" spans="1:34" ht="30" customHeight="1" x14ac:dyDescent="0.3">
      <c r="A29" s="32">
        <v>20</v>
      </c>
      <c r="B29" s="35" t="s">
        <v>50</v>
      </c>
      <c r="C29" s="42">
        <v>34</v>
      </c>
      <c r="D29" s="37">
        <v>3478352039.3041244</v>
      </c>
      <c r="E29" s="37">
        <v>0</v>
      </c>
      <c r="F29" s="38">
        <f t="shared" si="0"/>
        <v>3478352039.3041244</v>
      </c>
      <c r="G29" s="37">
        <v>129426954.56</v>
      </c>
      <c r="H29" s="37">
        <v>850000000</v>
      </c>
      <c r="I29" s="37">
        <f>1371668715.89-H29-G29</f>
        <v>392241761.3300001</v>
      </c>
      <c r="J29" s="37">
        <f t="shared" si="1"/>
        <v>2106683323.4141243</v>
      </c>
      <c r="K29" s="37">
        <v>168564361.18790001</v>
      </c>
      <c r="L29" s="37">
        <v>74937988.964200005</v>
      </c>
      <c r="M29" s="37">
        <v>103066736.93879999</v>
      </c>
      <c r="N29" s="37">
        <v>0</v>
      </c>
      <c r="O29" s="37">
        <f t="shared" si="2"/>
        <v>103066736.93879999</v>
      </c>
      <c r="P29" s="37">
        <v>2304340882.6343002</v>
      </c>
      <c r="Q29" s="39">
        <v>0</v>
      </c>
      <c r="R29" s="37">
        <f t="shared" si="3"/>
        <v>2304340882.6343002</v>
      </c>
      <c r="S29" s="39">
        <f t="shared" si="4"/>
        <v>6129262009.0293245</v>
      </c>
      <c r="T29" s="40">
        <f t="shared" si="5"/>
        <v>4757593293.1393242</v>
      </c>
      <c r="U29" s="32">
        <v>20</v>
      </c>
      <c r="AH29" s="41">
        <v>0</v>
      </c>
    </row>
    <row r="30" spans="1:34" ht="30" customHeight="1" x14ac:dyDescent="0.3">
      <c r="A30" s="32">
        <v>21</v>
      </c>
      <c r="B30" s="35" t="s">
        <v>51</v>
      </c>
      <c r="C30" s="42">
        <v>21</v>
      </c>
      <c r="D30" s="37">
        <v>2987921755.435636</v>
      </c>
      <c r="E30" s="37">
        <v>0</v>
      </c>
      <c r="F30" s="38">
        <f t="shared" si="0"/>
        <v>2987921755.435636</v>
      </c>
      <c r="G30" s="37">
        <v>62818644.609999999</v>
      </c>
      <c r="H30" s="37">
        <v>0</v>
      </c>
      <c r="I30" s="37">
        <f>412061657.92-H30-G30</f>
        <v>349243013.31</v>
      </c>
      <c r="J30" s="37">
        <f t="shared" si="1"/>
        <v>2575860097.515636</v>
      </c>
      <c r="K30" s="37">
        <v>144797627.23649999</v>
      </c>
      <c r="L30" s="37">
        <v>64372106.389600001</v>
      </c>
      <c r="M30" s="37">
        <v>88534841.23560001</v>
      </c>
      <c r="N30" s="37">
        <f t="shared" ref="N30:N32" si="8">M30/2</f>
        <v>44267420.617800005</v>
      </c>
      <c r="O30" s="37">
        <f t="shared" si="2"/>
        <v>44267420.617800005</v>
      </c>
      <c r="P30" s="37">
        <v>1753899090.3864</v>
      </c>
      <c r="Q30" s="39">
        <v>0</v>
      </c>
      <c r="R30" s="37">
        <f t="shared" si="3"/>
        <v>1753899090.3864</v>
      </c>
      <c r="S30" s="39">
        <f t="shared" si="4"/>
        <v>5039525420.6837358</v>
      </c>
      <c r="T30" s="40">
        <f t="shared" si="5"/>
        <v>4583196342.1459351</v>
      </c>
      <c r="U30" s="32">
        <v>21</v>
      </c>
      <c r="AH30" s="41">
        <v>0</v>
      </c>
    </row>
    <row r="31" spans="1:34" ht="30" customHeight="1" x14ac:dyDescent="0.3">
      <c r="A31" s="32">
        <v>22</v>
      </c>
      <c r="B31" s="35" t="s">
        <v>52</v>
      </c>
      <c r="C31" s="42">
        <v>21</v>
      </c>
      <c r="D31" s="37">
        <v>3127452053.0308309</v>
      </c>
      <c r="E31" s="37">
        <v>0</v>
      </c>
      <c r="F31" s="38">
        <f t="shared" si="0"/>
        <v>3127452053.0308309</v>
      </c>
      <c r="G31" s="37">
        <v>61525901.149999999</v>
      </c>
      <c r="H31" s="37">
        <v>117593824.09999999</v>
      </c>
      <c r="I31" s="37">
        <f>828999611.38-H31-G31</f>
        <v>649879886.13</v>
      </c>
      <c r="J31" s="37">
        <f t="shared" si="1"/>
        <v>2298452441.6508307</v>
      </c>
      <c r="K31" s="37">
        <v>151559402.7022</v>
      </c>
      <c r="L31" s="37">
        <v>67378162.068599999</v>
      </c>
      <c r="M31" s="37">
        <v>92669250.95449999</v>
      </c>
      <c r="N31" s="37">
        <f t="shared" si="8"/>
        <v>46334625.477249995</v>
      </c>
      <c r="O31" s="37">
        <f t="shared" si="2"/>
        <v>46334625.477249995</v>
      </c>
      <c r="P31" s="37">
        <v>1920402885.8942001</v>
      </c>
      <c r="Q31" s="39">
        <v>0</v>
      </c>
      <c r="R31" s="37">
        <f t="shared" si="3"/>
        <v>1920402885.8942001</v>
      </c>
      <c r="S31" s="39">
        <f t="shared" si="4"/>
        <v>5359461754.6503315</v>
      </c>
      <c r="T31" s="40">
        <f t="shared" si="5"/>
        <v>4484127517.7930813</v>
      </c>
      <c r="U31" s="32">
        <v>22</v>
      </c>
      <c r="AH31" s="41">
        <v>0</v>
      </c>
    </row>
    <row r="32" spans="1:34" ht="30" customHeight="1" x14ac:dyDescent="0.3">
      <c r="A32" s="32">
        <v>23</v>
      </c>
      <c r="B32" s="35" t="s">
        <v>53</v>
      </c>
      <c r="C32" s="42">
        <v>16</v>
      </c>
      <c r="D32" s="37">
        <v>2518838081.2521634</v>
      </c>
      <c r="E32" s="37">
        <v>0</v>
      </c>
      <c r="F32" s="38">
        <f t="shared" si="0"/>
        <v>2518838081.2521634</v>
      </c>
      <c r="G32" s="37">
        <v>52544270.079999998</v>
      </c>
      <c r="H32" s="37">
        <v>632203900</v>
      </c>
      <c r="I32" s="37">
        <f>1215026202.85-H32-G32</f>
        <v>530278032.76999992</v>
      </c>
      <c r="J32" s="37">
        <f t="shared" si="1"/>
        <v>1303811878.4021635</v>
      </c>
      <c r="K32" s="37">
        <v>122065370.98729999</v>
      </c>
      <c r="L32" s="37">
        <v>54266117.460900001</v>
      </c>
      <c r="M32" s="37">
        <v>74635465.007100001</v>
      </c>
      <c r="N32" s="37">
        <f t="shared" si="8"/>
        <v>37317732.50355</v>
      </c>
      <c r="O32" s="37">
        <f t="shared" si="2"/>
        <v>37317732.50355</v>
      </c>
      <c r="P32" s="37">
        <v>1700992321.0313001</v>
      </c>
      <c r="Q32" s="39">
        <v>0</v>
      </c>
      <c r="R32" s="37">
        <f t="shared" si="3"/>
        <v>1700992321.0313001</v>
      </c>
      <c r="S32" s="39">
        <f t="shared" si="4"/>
        <v>4470797355.7387638</v>
      </c>
      <c r="T32" s="40">
        <f t="shared" si="5"/>
        <v>3218453420.3852139</v>
      </c>
      <c r="U32" s="32">
        <v>23</v>
      </c>
      <c r="AH32" s="41">
        <v>0</v>
      </c>
    </row>
    <row r="33" spans="1:34" ht="30" customHeight="1" x14ac:dyDescent="0.3">
      <c r="A33" s="32">
        <v>24</v>
      </c>
      <c r="B33" s="35" t="s">
        <v>54</v>
      </c>
      <c r="C33" s="42">
        <v>20</v>
      </c>
      <c r="D33" s="37">
        <v>3790712040.686377</v>
      </c>
      <c r="E33" s="37">
        <v>0</v>
      </c>
      <c r="F33" s="38">
        <f t="shared" si="0"/>
        <v>3790712040.686377</v>
      </c>
      <c r="G33" s="37">
        <v>1815182732.5799999</v>
      </c>
      <c r="H33" s="37">
        <v>3000000000</v>
      </c>
      <c r="I33" s="37">
        <f>4815182732.58-H33-G33</f>
        <v>0</v>
      </c>
      <c r="J33" s="37">
        <f t="shared" si="1"/>
        <v>-1024470691.8936229</v>
      </c>
      <c r="K33" s="37">
        <v>183701634.09719998</v>
      </c>
      <c r="L33" s="37">
        <v>81667506.296499997</v>
      </c>
      <c r="M33" s="37">
        <v>112322248.0914</v>
      </c>
      <c r="N33" s="37">
        <v>0</v>
      </c>
      <c r="O33" s="37">
        <f t="shared" si="2"/>
        <v>112322248.0914</v>
      </c>
      <c r="P33" s="37">
        <v>11399399800.3239</v>
      </c>
      <c r="Q33" s="39">
        <v>1000000000</v>
      </c>
      <c r="R33" s="37">
        <f t="shared" si="3"/>
        <v>10399399800.3239</v>
      </c>
      <c r="S33" s="39">
        <f t="shared" si="4"/>
        <v>15567803229.495377</v>
      </c>
      <c r="T33" s="40">
        <f t="shared" si="5"/>
        <v>9752620496.9153767</v>
      </c>
      <c r="U33" s="32">
        <v>24</v>
      </c>
      <c r="AH33" s="41">
        <v>0</v>
      </c>
    </row>
    <row r="34" spans="1:34" ht="30" customHeight="1" x14ac:dyDescent="0.3">
      <c r="A34" s="32">
        <v>25</v>
      </c>
      <c r="B34" s="35" t="s">
        <v>55</v>
      </c>
      <c r="C34" s="42">
        <v>13</v>
      </c>
      <c r="D34" s="37">
        <v>2609521664.5426421</v>
      </c>
      <c r="E34" s="37">
        <v>0</v>
      </c>
      <c r="F34" s="38">
        <f t="shared" si="0"/>
        <v>2609521664.5426421</v>
      </c>
      <c r="G34" s="37">
        <v>36631748.729999997</v>
      </c>
      <c r="H34" s="37">
        <v>124722672.83</v>
      </c>
      <c r="I34" s="37">
        <f>440566655.92-H34-G34</f>
        <v>279212234.36000001</v>
      </c>
      <c r="J34" s="37">
        <f t="shared" si="1"/>
        <v>2168955008.622642</v>
      </c>
      <c r="K34" s="37">
        <v>126459986.6313</v>
      </c>
      <c r="L34" s="37">
        <v>56219814.294100001</v>
      </c>
      <c r="M34" s="37">
        <v>77322502.120699987</v>
      </c>
      <c r="N34" s="37">
        <v>0</v>
      </c>
      <c r="O34" s="37">
        <f t="shared" si="2"/>
        <v>77322502.120699987</v>
      </c>
      <c r="P34" s="37">
        <v>1546382716.3282001</v>
      </c>
      <c r="Q34" s="39">
        <v>0</v>
      </c>
      <c r="R34" s="37">
        <f t="shared" si="3"/>
        <v>1546382716.3282001</v>
      </c>
      <c r="S34" s="39">
        <f t="shared" si="4"/>
        <v>4415906683.9169416</v>
      </c>
      <c r="T34" s="40">
        <f t="shared" si="5"/>
        <v>3975340027.9969416</v>
      </c>
      <c r="U34" s="32">
        <v>25</v>
      </c>
      <c r="AH34" s="41">
        <v>0</v>
      </c>
    </row>
    <row r="35" spans="1:34" ht="30" customHeight="1" x14ac:dyDescent="0.3">
      <c r="A35" s="32">
        <v>26</v>
      </c>
      <c r="B35" s="35" t="s">
        <v>56</v>
      </c>
      <c r="C35" s="42">
        <v>25</v>
      </c>
      <c r="D35" s="37">
        <v>3351814391.7184281</v>
      </c>
      <c r="E35" s="37">
        <v>0</v>
      </c>
      <c r="F35" s="38">
        <f t="shared" si="0"/>
        <v>3351814391.7184281</v>
      </c>
      <c r="G35" s="37">
        <v>86589122.040000007</v>
      </c>
      <c r="H35" s="37">
        <v>217827441</v>
      </c>
      <c r="I35" s="37">
        <f>748908517.09-H35-G35</f>
        <v>444491954.05000001</v>
      </c>
      <c r="J35" s="37">
        <f t="shared" si="1"/>
        <v>2602905874.628428</v>
      </c>
      <c r="K35" s="37">
        <v>162432222.32140002</v>
      </c>
      <c r="L35" s="37">
        <v>72211848.328799993</v>
      </c>
      <c r="M35" s="37">
        <v>99317311.265699998</v>
      </c>
      <c r="N35" s="37">
        <f t="shared" ref="N35:N37" si="9">M35/2</f>
        <v>49658655.632849999</v>
      </c>
      <c r="O35" s="37">
        <f t="shared" si="2"/>
        <v>49658655.632849999</v>
      </c>
      <c r="P35" s="37">
        <v>1928289953.632</v>
      </c>
      <c r="Q35" s="39">
        <v>0</v>
      </c>
      <c r="R35" s="37">
        <f t="shared" si="3"/>
        <v>1928289953.632</v>
      </c>
      <c r="S35" s="39">
        <f t="shared" si="4"/>
        <v>5614065727.2663288</v>
      </c>
      <c r="T35" s="40">
        <f t="shared" si="5"/>
        <v>4815498554.543478</v>
      </c>
      <c r="U35" s="32">
        <v>26</v>
      </c>
      <c r="AH35" s="41">
        <v>0</v>
      </c>
    </row>
    <row r="36" spans="1:34" ht="30" customHeight="1" x14ac:dyDescent="0.3">
      <c r="A36" s="32">
        <v>27</v>
      </c>
      <c r="B36" s="35" t="s">
        <v>57</v>
      </c>
      <c r="C36" s="42">
        <v>20</v>
      </c>
      <c r="D36" s="37">
        <v>2628902586.5495658</v>
      </c>
      <c r="E36" s="37">
        <v>0</v>
      </c>
      <c r="F36" s="38">
        <f t="shared" si="0"/>
        <v>2628902586.5495658</v>
      </c>
      <c r="G36" s="37">
        <v>229891243.87</v>
      </c>
      <c r="H36" s="37">
        <v>0</v>
      </c>
      <c r="I36" s="37">
        <f>1674380481.59-H36-G36</f>
        <v>1444489237.7199998</v>
      </c>
      <c r="J36" s="37">
        <f t="shared" si="1"/>
        <v>954522104.95956612</v>
      </c>
      <c r="K36" s="37">
        <v>127399205.1752</v>
      </c>
      <c r="L36" s="37">
        <v>56637358.954099998</v>
      </c>
      <c r="M36" s="37">
        <v>77896776.480300009</v>
      </c>
      <c r="N36" s="37">
        <v>0</v>
      </c>
      <c r="O36" s="37">
        <f t="shared" si="2"/>
        <v>77896776.480300009</v>
      </c>
      <c r="P36" s="37">
        <v>1965707052.6378</v>
      </c>
      <c r="Q36" s="39">
        <v>0</v>
      </c>
      <c r="R36" s="37">
        <f t="shared" si="3"/>
        <v>1965707052.6378</v>
      </c>
      <c r="S36" s="39">
        <f t="shared" si="4"/>
        <v>4856542979.7969656</v>
      </c>
      <c r="T36" s="40">
        <f t="shared" si="5"/>
        <v>3182162498.2069659</v>
      </c>
      <c r="U36" s="32">
        <v>27</v>
      </c>
      <c r="AH36" s="41">
        <v>0</v>
      </c>
    </row>
    <row r="37" spans="1:34" ht="30" customHeight="1" x14ac:dyDescent="0.3">
      <c r="A37" s="32">
        <v>28</v>
      </c>
      <c r="B37" s="35" t="s">
        <v>58</v>
      </c>
      <c r="C37" s="42">
        <v>18</v>
      </c>
      <c r="D37" s="37">
        <v>2634110736.9931736</v>
      </c>
      <c r="E37" s="37">
        <v>1949588963.8434</v>
      </c>
      <c r="F37" s="38">
        <f t="shared" si="0"/>
        <v>4583699700.8365736</v>
      </c>
      <c r="G37" s="37">
        <v>80789545.950000003</v>
      </c>
      <c r="H37" s="37">
        <v>644248762.91999996</v>
      </c>
      <c r="I37" s="37">
        <f>1144538478.04-H37-G37</f>
        <v>419500169.17000002</v>
      </c>
      <c r="J37" s="37">
        <f t="shared" si="1"/>
        <v>3439161222.7965736</v>
      </c>
      <c r="K37" s="37">
        <v>127651597.2685</v>
      </c>
      <c r="L37" s="37">
        <v>56749563.905100003</v>
      </c>
      <c r="M37" s="37">
        <v>78051098.718500003</v>
      </c>
      <c r="N37" s="37">
        <f t="shared" si="9"/>
        <v>39025549.359250002</v>
      </c>
      <c r="O37" s="37">
        <f t="shared" si="2"/>
        <v>39025549.359250002</v>
      </c>
      <c r="P37" s="37">
        <v>1854342098.4863</v>
      </c>
      <c r="Q37" s="39">
        <v>0</v>
      </c>
      <c r="R37" s="37">
        <f t="shared" si="3"/>
        <v>1854342098.4863</v>
      </c>
      <c r="S37" s="39">
        <f t="shared" si="4"/>
        <v>6700494059.2149734</v>
      </c>
      <c r="T37" s="40">
        <f t="shared" si="5"/>
        <v>5516930031.8157234</v>
      </c>
      <c r="U37" s="32">
        <v>28</v>
      </c>
      <c r="AH37" s="41">
        <v>0</v>
      </c>
    </row>
    <row r="38" spans="1:34" ht="30" customHeight="1" x14ac:dyDescent="0.3">
      <c r="A38" s="32">
        <v>29</v>
      </c>
      <c r="B38" s="35" t="s">
        <v>59</v>
      </c>
      <c r="C38" s="42">
        <v>30</v>
      </c>
      <c r="D38" s="37">
        <v>2580709576.7162876</v>
      </c>
      <c r="E38" s="37">
        <v>0</v>
      </c>
      <c r="F38" s="38">
        <f t="shared" si="0"/>
        <v>2580709576.7162876</v>
      </c>
      <c r="G38" s="37">
        <v>153742654.46000001</v>
      </c>
      <c r="H38" s="37">
        <v>0</v>
      </c>
      <c r="I38" s="37">
        <f>1783698095.74-H38-G38</f>
        <v>1629955441.28</v>
      </c>
      <c r="J38" s="37">
        <f t="shared" si="1"/>
        <v>797011480.9762876</v>
      </c>
      <c r="K38" s="37">
        <v>125063724.51530001</v>
      </c>
      <c r="L38" s="37">
        <v>55599083.587399997</v>
      </c>
      <c r="M38" s="37">
        <v>76468773.733399987</v>
      </c>
      <c r="N38" s="37">
        <v>0</v>
      </c>
      <c r="O38" s="37">
        <f t="shared" si="2"/>
        <v>76468773.733399987</v>
      </c>
      <c r="P38" s="37">
        <v>1798839952.6255</v>
      </c>
      <c r="Q38" s="39">
        <v>0</v>
      </c>
      <c r="R38" s="37">
        <f t="shared" si="3"/>
        <v>1798839952.6255</v>
      </c>
      <c r="S38" s="39">
        <f t="shared" si="4"/>
        <v>4636681111.177887</v>
      </c>
      <c r="T38" s="40">
        <f t="shared" si="5"/>
        <v>2852983015.4378877</v>
      </c>
      <c r="U38" s="32">
        <v>29</v>
      </c>
      <c r="AH38" s="41">
        <v>0</v>
      </c>
    </row>
    <row r="39" spans="1:34" ht="30" customHeight="1" x14ac:dyDescent="0.3">
      <c r="A39" s="32">
        <v>30</v>
      </c>
      <c r="B39" s="35" t="s">
        <v>60</v>
      </c>
      <c r="C39" s="42">
        <v>33</v>
      </c>
      <c r="D39" s="37">
        <v>3173765721.3212724</v>
      </c>
      <c r="E39" s="37">
        <v>0</v>
      </c>
      <c r="F39" s="38">
        <f t="shared" si="0"/>
        <v>3173765721.3212724</v>
      </c>
      <c r="G39" s="37">
        <v>337153957.83999997</v>
      </c>
      <c r="H39" s="37">
        <v>0</v>
      </c>
      <c r="I39" s="37">
        <f>1670408976.58-H39-G39</f>
        <v>1333255018.74</v>
      </c>
      <c r="J39" s="37">
        <f t="shared" si="1"/>
        <v>1503356744.7412722</v>
      </c>
      <c r="K39" s="37">
        <v>153803808.6225</v>
      </c>
      <c r="L39" s="37">
        <v>68375948.6998</v>
      </c>
      <c r="M39" s="37">
        <v>94041567.100800008</v>
      </c>
      <c r="N39" s="37">
        <v>0</v>
      </c>
      <c r="O39" s="37">
        <f t="shared" si="2"/>
        <v>94041567.100800008</v>
      </c>
      <c r="P39" s="37">
        <v>3546484559.0771999</v>
      </c>
      <c r="Q39" s="39">
        <v>0</v>
      </c>
      <c r="R39" s="37">
        <f t="shared" si="3"/>
        <v>3546484559.0771999</v>
      </c>
      <c r="S39" s="39">
        <f t="shared" si="4"/>
        <v>7036471604.8215723</v>
      </c>
      <c r="T39" s="40">
        <f t="shared" si="5"/>
        <v>5366062628.2415724</v>
      </c>
      <c r="U39" s="32">
        <v>30</v>
      </c>
      <c r="AH39" s="41">
        <v>0</v>
      </c>
    </row>
    <row r="40" spans="1:34" ht="30" customHeight="1" x14ac:dyDescent="0.3">
      <c r="A40" s="32">
        <v>31</v>
      </c>
      <c r="B40" s="35" t="s">
        <v>61</v>
      </c>
      <c r="C40" s="42">
        <v>17</v>
      </c>
      <c r="D40" s="37">
        <v>2954880474.4686227</v>
      </c>
      <c r="E40" s="37">
        <v>0</v>
      </c>
      <c r="F40" s="38">
        <f t="shared" si="0"/>
        <v>2954880474.4686227</v>
      </c>
      <c r="G40" s="37">
        <v>38321122.390000001</v>
      </c>
      <c r="H40" s="37">
        <v>1031399422.965</v>
      </c>
      <c r="I40" s="37">
        <f>1768522899.88-H40-G40</f>
        <v>698802354.5250001</v>
      </c>
      <c r="J40" s="37">
        <f t="shared" si="1"/>
        <v>1186357574.5886226</v>
      </c>
      <c r="K40" s="37">
        <v>143196414.26100001</v>
      </c>
      <c r="L40" s="37">
        <v>63660261.492799997</v>
      </c>
      <c r="M40" s="37">
        <v>87555798.006099999</v>
      </c>
      <c r="N40" s="37">
        <f t="shared" ref="N40:N41" si="10">M40/2</f>
        <v>43777899.003049999</v>
      </c>
      <c r="O40" s="37">
        <f t="shared" si="2"/>
        <v>43777899.003049999</v>
      </c>
      <c r="P40" s="37">
        <v>1813157415.8636999</v>
      </c>
      <c r="Q40" s="39">
        <v>0</v>
      </c>
      <c r="R40" s="37">
        <f t="shared" si="3"/>
        <v>1813157415.8636999</v>
      </c>
      <c r="S40" s="39">
        <f t="shared" si="4"/>
        <v>5062450364.0922222</v>
      </c>
      <c r="T40" s="40">
        <f t="shared" si="5"/>
        <v>3250149565.2091722</v>
      </c>
      <c r="U40" s="32">
        <v>31</v>
      </c>
      <c r="AH40" s="41">
        <v>0</v>
      </c>
    </row>
    <row r="41" spans="1:34" ht="30" customHeight="1" x14ac:dyDescent="0.3">
      <c r="A41" s="32">
        <v>32</v>
      </c>
      <c r="B41" s="35" t="s">
        <v>62</v>
      </c>
      <c r="C41" s="42">
        <v>23</v>
      </c>
      <c r="D41" s="37">
        <v>3051692336.3402095</v>
      </c>
      <c r="E41" s="37">
        <v>16559028331.407</v>
      </c>
      <c r="F41" s="38">
        <f t="shared" si="0"/>
        <v>19610720667.747208</v>
      </c>
      <c r="G41" s="37">
        <v>215537130.33000001</v>
      </c>
      <c r="H41" s="37">
        <v>0</v>
      </c>
      <c r="I41" s="37">
        <f>893728185.96-H41-G41</f>
        <v>678191055.63</v>
      </c>
      <c r="J41" s="37">
        <f t="shared" si="1"/>
        <v>18716992481.787205</v>
      </c>
      <c r="K41" s="37">
        <v>147888012.31290001</v>
      </c>
      <c r="L41" s="37">
        <v>65745986.616200007</v>
      </c>
      <c r="M41" s="37">
        <v>90424421.592100009</v>
      </c>
      <c r="N41" s="37">
        <f t="shared" si="10"/>
        <v>45212210.796050005</v>
      </c>
      <c r="O41" s="37">
        <f t="shared" si="2"/>
        <v>45212210.796050005</v>
      </c>
      <c r="P41" s="37">
        <v>4014243252.5352001</v>
      </c>
      <c r="Q41" s="39">
        <v>0</v>
      </c>
      <c r="R41" s="37">
        <f t="shared" si="3"/>
        <v>4014243252.5352001</v>
      </c>
      <c r="S41" s="39">
        <f t="shared" si="4"/>
        <v>23929022340.803604</v>
      </c>
      <c r="T41" s="40">
        <f t="shared" si="5"/>
        <v>22990081944.047554</v>
      </c>
      <c r="U41" s="32">
        <v>32</v>
      </c>
      <c r="AH41" s="41">
        <v>0</v>
      </c>
    </row>
    <row r="42" spans="1:34" ht="30" customHeight="1" x14ac:dyDescent="0.3">
      <c r="A42" s="32">
        <v>33</v>
      </c>
      <c r="B42" s="35" t="s">
        <v>63</v>
      </c>
      <c r="C42" s="42">
        <v>23</v>
      </c>
      <c r="D42" s="37">
        <v>3118552526.8135552</v>
      </c>
      <c r="E42" s="37">
        <v>0</v>
      </c>
      <c r="F42" s="38">
        <f t="shared" si="0"/>
        <v>3118552526.8135552</v>
      </c>
      <c r="G42" s="37">
        <v>47078391.210000001</v>
      </c>
      <c r="H42" s="37">
        <v>0</v>
      </c>
      <c r="I42" s="37">
        <f>1129948101.41-H42-G42</f>
        <v>1082869710.2</v>
      </c>
      <c r="J42" s="37">
        <f t="shared" si="1"/>
        <v>1988604425.4035552</v>
      </c>
      <c r="K42" s="37">
        <v>151128122.90799999</v>
      </c>
      <c r="L42" s="37">
        <v>67186429.722399995</v>
      </c>
      <c r="M42" s="37">
        <v>92405549.892200008</v>
      </c>
      <c r="N42" s="37">
        <v>0</v>
      </c>
      <c r="O42" s="37">
        <f t="shared" si="2"/>
        <v>92405549.892200008</v>
      </c>
      <c r="P42" s="37">
        <v>1926466643.4862001</v>
      </c>
      <c r="Q42" s="39">
        <v>0</v>
      </c>
      <c r="R42" s="37">
        <f t="shared" si="3"/>
        <v>1926466643.4862001</v>
      </c>
      <c r="S42" s="39">
        <f t="shared" si="4"/>
        <v>5355739272.8223553</v>
      </c>
      <c r="T42" s="40">
        <f t="shared" si="5"/>
        <v>4225791171.4123554</v>
      </c>
      <c r="U42" s="32">
        <v>33</v>
      </c>
      <c r="AH42" s="41">
        <v>0</v>
      </c>
    </row>
    <row r="43" spans="1:34" ht="30" customHeight="1" x14ac:dyDescent="0.3">
      <c r="A43" s="32">
        <v>34</v>
      </c>
      <c r="B43" s="35" t="s">
        <v>64</v>
      </c>
      <c r="C43" s="42">
        <v>16</v>
      </c>
      <c r="D43" s="37">
        <v>2725745204.4141321</v>
      </c>
      <c r="E43" s="37">
        <v>0</v>
      </c>
      <c r="F43" s="38">
        <f t="shared" si="0"/>
        <v>2725745204.4141321</v>
      </c>
      <c r="G43" s="37">
        <v>48169656.329999998</v>
      </c>
      <c r="H43" s="37">
        <v>0</v>
      </c>
      <c r="I43" s="37">
        <f>1028508119.43-H43-G43</f>
        <v>980338463.0999999</v>
      </c>
      <c r="J43" s="37">
        <f t="shared" si="1"/>
        <v>1697237084.9841323</v>
      </c>
      <c r="K43" s="37">
        <v>132092293.6929</v>
      </c>
      <c r="L43" s="37">
        <v>58723746.687899999</v>
      </c>
      <c r="M43" s="37">
        <v>80766311.394299984</v>
      </c>
      <c r="N43" s="37">
        <v>0</v>
      </c>
      <c r="O43" s="37">
        <f t="shared" si="2"/>
        <v>80766311.394299984</v>
      </c>
      <c r="P43" s="37">
        <v>1620962370.4504001</v>
      </c>
      <c r="Q43" s="39">
        <v>0</v>
      </c>
      <c r="R43" s="37">
        <f t="shared" si="3"/>
        <v>1620962370.4504001</v>
      </c>
      <c r="S43" s="39">
        <f t="shared" si="4"/>
        <v>4618289926.6396322</v>
      </c>
      <c r="T43" s="40">
        <f t="shared" si="5"/>
        <v>3589781807.2096324</v>
      </c>
      <c r="U43" s="32">
        <v>34</v>
      </c>
      <c r="AH43" s="41">
        <v>0</v>
      </c>
    </row>
    <row r="44" spans="1:34" ht="30" customHeight="1" x14ac:dyDescent="0.3">
      <c r="A44" s="32">
        <v>35</v>
      </c>
      <c r="B44" s="35" t="s">
        <v>65</v>
      </c>
      <c r="C44" s="42">
        <v>17</v>
      </c>
      <c r="D44" s="37">
        <v>2809893403.2315269</v>
      </c>
      <c r="E44" s="37">
        <v>0</v>
      </c>
      <c r="F44" s="38">
        <f t="shared" si="0"/>
        <v>2809893403.2315269</v>
      </c>
      <c r="G44" s="37">
        <v>41513146.460000001</v>
      </c>
      <c r="H44" s="37">
        <v>0</v>
      </c>
      <c r="I44" s="37">
        <f>885688075.5-H44-G44</f>
        <v>844174929.03999996</v>
      </c>
      <c r="J44" s="37">
        <f t="shared" si="1"/>
        <v>1924205327.7315269</v>
      </c>
      <c r="K44" s="37">
        <v>136170198.17719999</v>
      </c>
      <c r="L44" s="37">
        <v>60536644.497900002</v>
      </c>
      <c r="M44" s="37">
        <v>83259699.117399991</v>
      </c>
      <c r="N44" s="37">
        <v>0</v>
      </c>
      <c r="O44" s="37">
        <f t="shared" si="2"/>
        <v>83259699.117399991</v>
      </c>
      <c r="P44" s="37">
        <v>1625915786.4909999</v>
      </c>
      <c r="Q44" s="39">
        <v>0</v>
      </c>
      <c r="R44" s="37">
        <f t="shared" si="3"/>
        <v>1625915786.4909999</v>
      </c>
      <c r="S44" s="39">
        <f t="shared" si="4"/>
        <v>4715775731.515027</v>
      </c>
      <c r="T44" s="40">
        <f t="shared" si="5"/>
        <v>3830087656.015027</v>
      </c>
      <c r="U44" s="32">
        <v>35</v>
      </c>
      <c r="AH44" s="41">
        <v>0</v>
      </c>
    </row>
    <row r="45" spans="1:34" ht="30" customHeight="1" thickBot="1" x14ac:dyDescent="0.35">
      <c r="A45" s="32">
        <v>36</v>
      </c>
      <c r="B45" s="35" t="s">
        <v>66</v>
      </c>
      <c r="C45" s="42">
        <v>14</v>
      </c>
      <c r="D45" s="37">
        <v>2815877655.7065792</v>
      </c>
      <c r="E45" s="37">
        <v>0</v>
      </c>
      <c r="F45" s="38">
        <f t="shared" si="0"/>
        <v>2815877655.7065792</v>
      </c>
      <c r="G45" s="37">
        <v>32112054.530000001</v>
      </c>
      <c r="H45" s="37">
        <v>0</v>
      </c>
      <c r="I45" s="37">
        <f>751228362.39-H45-G45</f>
        <v>719116307.86000001</v>
      </c>
      <c r="J45" s="37">
        <f t="shared" si="1"/>
        <v>2064649293.3165789</v>
      </c>
      <c r="K45" s="37">
        <v>136460200.93830001</v>
      </c>
      <c r="L45" s="37">
        <v>60665569.874299996</v>
      </c>
      <c r="M45" s="37">
        <v>83437017.96509999</v>
      </c>
      <c r="N45" s="37">
        <v>0</v>
      </c>
      <c r="O45" s="37">
        <f t="shared" si="2"/>
        <v>83437017.96509999</v>
      </c>
      <c r="P45" s="37">
        <v>1763026784.7629001</v>
      </c>
      <c r="Q45" s="39">
        <v>0</v>
      </c>
      <c r="R45" s="37">
        <f t="shared" si="3"/>
        <v>1763026784.7629001</v>
      </c>
      <c r="S45" s="39">
        <f t="shared" si="4"/>
        <v>4859467229.247179</v>
      </c>
      <c r="T45" s="40">
        <f t="shared" si="5"/>
        <v>4108238866.8571787</v>
      </c>
      <c r="U45" s="32">
        <v>36</v>
      </c>
      <c r="AH45" s="41">
        <v>0</v>
      </c>
    </row>
    <row r="46" spans="1:34" ht="30" customHeight="1" thickTop="1" thickBot="1" x14ac:dyDescent="0.35">
      <c r="A46" s="32"/>
      <c r="B46" s="137" t="s">
        <v>954</v>
      </c>
      <c r="C46" s="138"/>
      <c r="D46" s="43">
        <f t="shared" ref="D46:T46" si="11">SUM(D10:D45)</f>
        <v>107302815831.97348</v>
      </c>
      <c r="E46" s="43">
        <f t="shared" si="11"/>
        <v>82931353877.328003</v>
      </c>
      <c r="F46" s="43">
        <f t="shared" si="11"/>
        <v>190234169709.30148</v>
      </c>
      <c r="G46" s="43">
        <f>SUM(G10:G45)</f>
        <v>6304699404.999999</v>
      </c>
      <c r="H46" s="43">
        <f>SUM(H10:H45)</f>
        <v>8028638180.7950001</v>
      </c>
      <c r="I46" s="43">
        <f>SUM(I10:I45)</f>
        <v>28228325218.334999</v>
      </c>
      <c r="J46" s="43">
        <f t="shared" si="11"/>
        <v>147672506905.17148</v>
      </c>
      <c r="K46" s="43">
        <f t="shared" si="11"/>
        <v>5199999999.999999</v>
      </c>
      <c r="L46" s="43">
        <f t="shared" si="11"/>
        <v>2311743359.4348001</v>
      </c>
      <c r="M46" s="43">
        <f t="shared" si="11"/>
        <v>3179480100.6846004</v>
      </c>
      <c r="N46" s="43">
        <f t="shared" si="11"/>
        <v>638620701.36144984</v>
      </c>
      <c r="O46" s="43">
        <f t="shared" si="11"/>
        <v>2540859399.3231502</v>
      </c>
      <c r="P46" s="43">
        <f t="shared" si="11"/>
        <v>83260963882.099991</v>
      </c>
      <c r="Q46" s="43">
        <f t="shared" si="11"/>
        <v>1000000000</v>
      </c>
      <c r="R46" s="43">
        <f t="shared" si="11"/>
        <v>82260963882.099991</v>
      </c>
      <c r="S46" s="43">
        <f>SUM(S10:S45)</f>
        <v>284186357051.52087</v>
      </c>
      <c r="T46" s="43">
        <f t="shared" si="11"/>
        <v>239986073546.02945</v>
      </c>
      <c r="U46" s="43"/>
    </row>
    <row r="47" spans="1:34" ht="13.8" thickTop="1" x14ac:dyDescent="0.25">
      <c r="B47" s="44"/>
      <c r="C47" s="45"/>
      <c r="D47" s="46"/>
      <c r="E47" s="47"/>
      <c r="F47" s="45"/>
      <c r="G47" s="46"/>
      <c r="H47" s="46"/>
      <c r="I47" s="46"/>
      <c r="J47" s="48"/>
      <c r="K47" s="70"/>
      <c r="L47" s="70"/>
      <c r="M47" s="47"/>
      <c r="N47" s="47"/>
      <c r="O47" s="47"/>
      <c r="P47" s="47"/>
      <c r="Q47" s="47"/>
      <c r="R47" s="47"/>
      <c r="S47" s="41"/>
    </row>
    <row r="48" spans="1:34" x14ac:dyDescent="0.25">
      <c r="B48" s="45"/>
      <c r="C48" s="45"/>
      <c r="D48" s="45"/>
      <c r="E48" s="45"/>
      <c r="F48" s="45"/>
      <c r="G48" s="45"/>
      <c r="H48" s="45"/>
      <c r="I48" s="46"/>
      <c r="J48" s="46"/>
      <c r="K48" s="46"/>
      <c r="L48" s="46"/>
      <c r="M48" s="44"/>
      <c r="N48" s="44"/>
      <c r="O48" s="44"/>
      <c r="P48" s="44"/>
      <c r="Q48" s="44"/>
      <c r="R48" s="44"/>
    </row>
    <row r="49" spans="1:20" x14ac:dyDescent="0.25">
      <c r="I49" s="41"/>
      <c r="J49" s="49"/>
      <c r="K49" s="49"/>
      <c r="L49" s="49"/>
      <c r="S49" s="41"/>
      <c r="T49" s="41"/>
    </row>
    <row r="50" spans="1:20" x14ac:dyDescent="0.25">
      <c r="C50" s="50"/>
      <c r="I50" s="41"/>
      <c r="J50" s="51">
        <f>I46+H46+G46</f>
        <v>42561662804.129997</v>
      </c>
      <c r="K50" s="51"/>
      <c r="L50" s="51"/>
      <c r="S50" s="41"/>
    </row>
    <row r="51" spans="1:20" x14ac:dyDescent="0.25">
      <c r="C51" s="50"/>
      <c r="J51" s="41">
        <v>42561662804.129997</v>
      </c>
      <c r="K51" s="41"/>
      <c r="L51" s="41"/>
    </row>
    <row r="52" spans="1:20" x14ac:dyDescent="0.25">
      <c r="J52" s="41">
        <f>J50-J51</f>
        <v>0</v>
      </c>
    </row>
    <row r="53" spans="1:20" x14ac:dyDescent="0.25">
      <c r="I53" s="41">
        <f>J46-147672506905.17</f>
        <v>1.46484375E-3</v>
      </c>
    </row>
    <row r="54" spans="1:20" ht="21" x14ac:dyDescent="0.4">
      <c r="A54" s="6" t="s">
        <v>861</v>
      </c>
    </row>
  </sheetData>
  <mergeCells count="24">
    <mergeCell ref="A1:U1"/>
    <mergeCell ref="A2:U2"/>
    <mergeCell ref="A4:T4"/>
    <mergeCell ref="D5:T5"/>
    <mergeCell ref="A7:A8"/>
    <mergeCell ref="B7:B8"/>
    <mergeCell ref="C7:C8"/>
    <mergeCell ref="D7:D8"/>
    <mergeCell ref="E7:E8"/>
    <mergeCell ref="F7:F8"/>
    <mergeCell ref="U7:U8"/>
    <mergeCell ref="S7:S8"/>
    <mergeCell ref="T7:T8"/>
    <mergeCell ref="B46:C46"/>
    <mergeCell ref="O7:O8"/>
    <mergeCell ref="P7:P8"/>
    <mergeCell ref="Q7:Q8"/>
    <mergeCell ref="R7:R8"/>
    <mergeCell ref="G7:I7"/>
    <mergeCell ref="J7:J8"/>
    <mergeCell ref="M7:M8"/>
    <mergeCell ref="N7:N8"/>
    <mergeCell ref="K7:K8"/>
    <mergeCell ref="L7: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02105-9E97-4DE9-8C09-CA37FE184673}">
  <dimension ref="A1:AA415"/>
  <sheetViews>
    <sheetView topLeftCell="T349" workbookViewId="0">
      <selection activeCell="AC414" sqref="AC414"/>
    </sheetView>
  </sheetViews>
  <sheetFormatPr defaultRowHeight="13.2" x14ac:dyDescent="0.25"/>
  <cols>
    <col min="1" max="1" width="9.33203125" bestFit="1" customWidth="1"/>
    <col min="2" max="2" width="13.88671875" style="87" bestFit="1" customWidth="1"/>
    <col min="3" max="3" width="6.109375" customWidth="1"/>
    <col min="4" max="4" width="20.6640625" customWidth="1"/>
    <col min="5" max="11" width="19.88671875" customWidth="1"/>
    <col min="12" max="12" width="18.44140625" customWidth="1"/>
    <col min="13" max="13" width="19.6640625" bestFit="1" customWidth="1"/>
    <col min="14" max="14" width="0.6640625" customWidth="1"/>
    <col min="15" max="15" width="4.6640625" customWidth="1"/>
    <col min="16" max="16" width="9.44140625" bestFit="1" customWidth="1"/>
    <col min="17" max="17" width="17.88671875" style="87" customWidth="1"/>
    <col min="18" max="18" width="18.6640625" customWidth="1"/>
    <col min="19" max="22" width="21.88671875" customWidth="1"/>
    <col min="23" max="25" width="18.5546875" customWidth="1"/>
    <col min="26" max="26" width="22.109375" bestFit="1" customWidth="1"/>
    <col min="27" max="27" width="20.6640625" customWidth="1"/>
  </cols>
  <sheetData>
    <row r="1" spans="1:27" ht="24.6" x14ac:dyDescent="0.4">
      <c r="A1" s="152" t="s">
        <v>874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</row>
    <row r="2" spans="1:27" ht="24.6" x14ac:dyDescent="0.4">
      <c r="A2" s="152" t="s">
        <v>865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</row>
    <row r="3" spans="1:27" ht="45" customHeight="1" x14ac:dyDescent="0.4">
      <c r="B3" s="153" t="s">
        <v>948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</row>
    <row r="4" spans="1:27" x14ac:dyDescent="0.25">
      <c r="N4">
        <v>0</v>
      </c>
    </row>
    <row r="5" spans="1:27" ht="43.2" customHeight="1" x14ac:dyDescent="0.25">
      <c r="A5" s="88" t="s">
        <v>0</v>
      </c>
      <c r="B5" s="89" t="s">
        <v>876</v>
      </c>
      <c r="C5" s="90" t="s">
        <v>0</v>
      </c>
      <c r="D5" s="90" t="s">
        <v>892</v>
      </c>
      <c r="E5" s="90" t="s">
        <v>11</v>
      </c>
      <c r="F5" s="90" t="s">
        <v>878</v>
      </c>
      <c r="G5" s="90" t="s">
        <v>884</v>
      </c>
      <c r="H5" s="90" t="s">
        <v>893</v>
      </c>
      <c r="I5" s="90" t="s">
        <v>894</v>
      </c>
      <c r="J5" s="90" t="s">
        <v>869</v>
      </c>
      <c r="K5" s="90" t="s">
        <v>870</v>
      </c>
      <c r="L5" s="90" t="s">
        <v>895</v>
      </c>
      <c r="M5" s="91" t="s">
        <v>896</v>
      </c>
      <c r="N5" s="92"/>
      <c r="O5" s="93"/>
      <c r="P5" s="90" t="s">
        <v>0</v>
      </c>
      <c r="Q5" s="89" t="s">
        <v>877</v>
      </c>
      <c r="R5" s="90" t="s">
        <v>892</v>
      </c>
      <c r="S5" s="90" t="s">
        <v>11</v>
      </c>
      <c r="T5" s="90" t="s">
        <v>878</v>
      </c>
      <c r="U5" s="90" t="s">
        <v>884</v>
      </c>
      <c r="V5" s="90" t="s">
        <v>893</v>
      </c>
      <c r="W5" s="90" t="s">
        <v>894</v>
      </c>
      <c r="X5" s="90" t="s">
        <v>869</v>
      </c>
      <c r="Y5" s="90" t="s">
        <v>870</v>
      </c>
      <c r="Z5" s="90" t="s">
        <v>895</v>
      </c>
      <c r="AA5" s="90" t="s">
        <v>896</v>
      </c>
    </row>
    <row r="6" spans="1:27" ht="15.6" x14ac:dyDescent="0.3">
      <c r="A6" s="93"/>
      <c r="B6" s="94"/>
      <c r="C6" s="93"/>
      <c r="D6" s="95"/>
      <c r="E6" s="34" t="s">
        <v>852</v>
      </c>
      <c r="F6" s="34" t="s">
        <v>852</v>
      </c>
      <c r="G6" s="34" t="s">
        <v>852</v>
      </c>
      <c r="H6" s="34" t="s">
        <v>852</v>
      </c>
      <c r="I6" s="34" t="s">
        <v>852</v>
      </c>
      <c r="J6" s="34" t="s">
        <v>852</v>
      </c>
      <c r="K6" s="34" t="s">
        <v>852</v>
      </c>
      <c r="L6" s="34" t="s">
        <v>852</v>
      </c>
      <c r="M6" s="34" t="s">
        <v>852</v>
      </c>
      <c r="N6" s="92"/>
      <c r="O6" s="93"/>
      <c r="P6" s="95"/>
      <c r="Q6" s="96"/>
      <c r="R6" s="95"/>
      <c r="S6" s="34" t="s">
        <v>852</v>
      </c>
      <c r="T6" s="34" t="s">
        <v>852</v>
      </c>
      <c r="U6" s="34" t="s">
        <v>852</v>
      </c>
      <c r="V6" s="34" t="s">
        <v>852</v>
      </c>
      <c r="W6" s="34" t="s">
        <v>852</v>
      </c>
      <c r="X6" s="34" t="s">
        <v>852</v>
      </c>
      <c r="Y6" s="34" t="s">
        <v>852</v>
      </c>
      <c r="Z6" s="34" t="s">
        <v>852</v>
      </c>
      <c r="AA6" s="34" t="s">
        <v>852</v>
      </c>
    </row>
    <row r="7" spans="1:27" ht="24.9" customHeight="1" x14ac:dyDescent="0.25">
      <c r="A7" s="154">
        <v>1</v>
      </c>
      <c r="B7" s="155" t="s">
        <v>31</v>
      </c>
      <c r="C7" s="93">
        <v>1</v>
      </c>
      <c r="D7" s="97" t="s">
        <v>70</v>
      </c>
      <c r="E7" s="97">
        <v>87770032.657499999</v>
      </c>
      <c r="F7" s="97">
        <v>0</v>
      </c>
      <c r="G7" s="97">
        <v>4253422.1146999998</v>
      </c>
      <c r="H7" s="97">
        <v>1890926.9861999999</v>
      </c>
      <c r="I7" s="97">
        <v>2817431.45</v>
      </c>
      <c r="J7" s="97">
        <f>I7/2</f>
        <v>1408715.7250000001</v>
      </c>
      <c r="K7" s="97">
        <f>I7-J7</f>
        <v>1408715.7250000001</v>
      </c>
      <c r="L7" s="97">
        <v>54817396.910400003</v>
      </c>
      <c r="M7" s="98">
        <f>E7+F7+G7+H7+K7+L7</f>
        <v>150140494.39380002</v>
      </c>
      <c r="N7" s="92"/>
      <c r="O7" s="154">
        <v>19</v>
      </c>
      <c r="P7" s="99">
        <v>26</v>
      </c>
      <c r="Q7" s="158" t="s">
        <v>49</v>
      </c>
      <c r="R7" s="97" t="s">
        <v>450</v>
      </c>
      <c r="S7" s="97">
        <v>92916205.688099995</v>
      </c>
      <c r="T7" s="97">
        <f>-11651464.66</f>
        <v>-11651464.66</v>
      </c>
      <c r="U7" s="97">
        <v>4502810.7215</v>
      </c>
      <c r="V7" s="127">
        <v>2001796.6891999999</v>
      </c>
      <c r="W7" s="97">
        <v>2982624.3899999997</v>
      </c>
      <c r="X7" s="97">
        <v>0</v>
      </c>
      <c r="Y7" s="97">
        <f>W7-X7</f>
        <v>2982624.3899999997</v>
      </c>
      <c r="Z7" s="97">
        <v>58158809.259199999</v>
      </c>
      <c r="AA7" s="98">
        <f>S7+T7+U7+V7+Y7+Z7</f>
        <v>148910782.088</v>
      </c>
    </row>
    <row r="8" spans="1:27" ht="24.9" customHeight="1" x14ac:dyDescent="0.25">
      <c r="A8" s="154"/>
      <c r="B8" s="156"/>
      <c r="C8" s="93">
        <v>2</v>
      </c>
      <c r="D8" s="97" t="s">
        <v>71</v>
      </c>
      <c r="E8" s="97">
        <v>146432865.6135</v>
      </c>
      <c r="F8" s="97">
        <v>0</v>
      </c>
      <c r="G8" s="97">
        <v>7096280.7015000004</v>
      </c>
      <c r="H8" s="97">
        <v>3154765.3439000002</v>
      </c>
      <c r="I8" s="97">
        <v>4700517.3499999996</v>
      </c>
      <c r="J8" s="97">
        <f t="shared" ref="J8:J23" si="0">I8/2</f>
        <v>2350258.6749999998</v>
      </c>
      <c r="K8" s="97">
        <f t="shared" ref="K8:K46" si="1">I8-J8</f>
        <v>2350258.6749999998</v>
      </c>
      <c r="L8" s="97">
        <v>94336022.732500002</v>
      </c>
      <c r="M8" s="98">
        <f t="shared" ref="M8:M71" si="2">E8+F8+G8+H8+K8+L8</f>
        <v>253370193.06639999</v>
      </c>
      <c r="N8" s="92"/>
      <c r="O8" s="154"/>
      <c r="P8" s="99">
        <v>27</v>
      </c>
      <c r="Q8" s="159"/>
      <c r="R8" s="97" t="s">
        <v>451</v>
      </c>
      <c r="S8" s="97">
        <v>90995971.288399994</v>
      </c>
      <c r="T8" s="97">
        <f t="shared" ref="T8:T25" si="3">-11651464.66</f>
        <v>-11651464.66</v>
      </c>
      <c r="U8" s="97">
        <v>4409754.2737999996</v>
      </c>
      <c r="V8" s="127">
        <v>1960426.9537</v>
      </c>
      <c r="W8" s="97">
        <v>2920984.58</v>
      </c>
      <c r="X8" s="97">
        <v>0</v>
      </c>
      <c r="Y8" s="97">
        <f t="shared" ref="Y8:Y61" si="4">W8-X8</f>
        <v>2920984.58</v>
      </c>
      <c r="Z8" s="97">
        <v>62353831.483499996</v>
      </c>
      <c r="AA8" s="98">
        <f t="shared" ref="AA8:AA71" si="5">S8+T8+U8+V8+Y8+Z8</f>
        <v>150989503.91940001</v>
      </c>
    </row>
    <row r="9" spans="1:27" ht="24.9" customHeight="1" x14ac:dyDescent="0.25">
      <c r="A9" s="154"/>
      <c r="B9" s="156"/>
      <c r="C9" s="93">
        <v>3</v>
      </c>
      <c r="D9" s="97" t="s">
        <v>72</v>
      </c>
      <c r="E9" s="97">
        <v>103031643.19400001</v>
      </c>
      <c r="F9" s="97">
        <v>0</v>
      </c>
      <c r="G9" s="97">
        <v>4993014.773</v>
      </c>
      <c r="H9" s="97">
        <v>2219724.7585999998</v>
      </c>
      <c r="I9" s="97">
        <v>3307331.48</v>
      </c>
      <c r="J9" s="97">
        <f t="shared" si="0"/>
        <v>1653665.74</v>
      </c>
      <c r="K9" s="97">
        <f t="shared" si="1"/>
        <v>1653665.74</v>
      </c>
      <c r="L9" s="97">
        <v>62651819.203400001</v>
      </c>
      <c r="M9" s="98">
        <f t="shared" si="2"/>
        <v>174549867.669</v>
      </c>
      <c r="N9" s="92"/>
      <c r="O9" s="154"/>
      <c r="P9" s="99">
        <v>28</v>
      </c>
      <c r="Q9" s="159"/>
      <c r="R9" s="97" t="s">
        <v>452</v>
      </c>
      <c r="S9" s="97">
        <v>91078342.885799989</v>
      </c>
      <c r="T9" s="97">
        <f t="shared" si="3"/>
        <v>-11651464.66</v>
      </c>
      <c r="U9" s="97">
        <v>4413746.0824999996</v>
      </c>
      <c r="V9" s="127">
        <v>1962201.5762</v>
      </c>
      <c r="W9" s="97">
        <v>2923628.7199999997</v>
      </c>
      <c r="X9" s="97">
        <v>0</v>
      </c>
      <c r="Y9" s="97">
        <f t="shared" si="4"/>
        <v>2923628.7199999997</v>
      </c>
      <c r="Z9" s="97">
        <v>61357259.190800004</v>
      </c>
      <c r="AA9" s="98">
        <f t="shared" si="5"/>
        <v>150083713.79529998</v>
      </c>
    </row>
    <row r="10" spans="1:27" ht="24.9" customHeight="1" x14ac:dyDescent="0.25">
      <c r="A10" s="154"/>
      <c r="B10" s="156"/>
      <c r="C10" s="93">
        <v>4</v>
      </c>
      <c r="D10" s="97" t="s">
        <v>73</v>
      </c>
      <c r="E10" s="97">
        <v>104978085.49259999</v>
      </c>
      <c r="F10" s="97">
        <v>0</v>
      </c>
      <c r="G10" s="97">
        <v>5087341.2808999997</v>
      </c>
      <c r="H10" s="97">
        <v>2261659.1198999998</v>
      </c>
      <c r="I10" s="97">
        <v>3369812.57</v>
      </c>
      <c r="J10" s="97">
        <f t="shared" si="0"/>
        <v>1684906.2849999999</v>
      </c>
      <c r="K10" s="97">
        <f t="shared" si="1"/>
        <v>1684906.2849999999</v>
      </c>
      <c r="L10" s="97">
        <v>65388083.439000003</v>
      </c>
      <c r="M10" s="98">
        <f t="shared" si="2"/>
        <v>179400075.61739999</v>
      </c>
      <c r="N10" s="92"/>
      <c r="O10" s="154"/>
      <c r="P10" s="99">
        <v>29</v>
      </c>
      <c r="Q10" s="159"/>
      <c r="R10" s="97" t="s">
        <v>453</v>
      </c>
      <c r="S10" s="97">
        <v>107942950.8929</v>
      </c>
      <c r="T10" s="97">
        <f t="shared" si="3"/>
        <v>-11651464.66</v>
      </c>
      <c r="U10" s="97">
        <v>5231021.5749000004</v>
      </c>
      <c r="V10" s="127">
        <v>2325534.4978999998</v>
      </c>
      <c r="W10" s="97">
        <v>3464985.2099999995</v>
      </c>
      <c r="X10" s="97">
        <v>0</v>
      </c>
      <c r="Y10" s="97">
        <f t="shared" si="4"/>
        <v>3464985.2099999995</v>
      </c>
      <c r="Z10" s="97">
        <v>72071972.7755</v>
      </c>
      <c r="AA10" s="98">
        <f t="shared" si="5"/>
        <v>179385000.29119998</v>
      </c>
    </row>
    <row r="11" spans="1:27" ht="24.9" customHeight="1" x14ac:dyDescent="0.25">
      <c r="A11" s="154"/>
      <c r="B11" s="156"/>
      <c r="C11" s="93">
        <v>5</v>
      </c>
      <c r="D11" s="97" t="s">
        <v>74</v>
      </c>
      <c r="E11" s="97">
        <v>95550617.8609</v>
      </c>
      <c r="F11" s="97">
        <v>0</v>
      </c>
      <c r="G11" s="97">
        <v>4630476.9269000003</v>
      </c>
      <c r="H11" s="97">
        <v>2058552.7475000001</v>
      </c>
      <c r="I11" s="97">
        <v>3067189.43</v>
      </c>
      <c r="J11" s="97">
        <f t="shared" si="0"/>
        <v>1533594.7150000001</v>
      </c>
      <c r="K11" s="97">
        <f t="shared" si="1"/>
        <v>1533594.7150000001</v>
      </c>
      <c r="L11" s="97">
        <v>58627930.601599999</v>
      </c>
      <c r="M11" s="98">
        <f t="shared" si="2"/>
        <v>162401172.85190001</v>
      </c>
      <c r="N11" s="92"/>
      <c r="O11" s="154"/>
      <c r="P11" s="99">
        <v>30</v>
      </c>
      <c r="Q11" s="159"/>
      <c r="R11" s="97" t="s">
        <v>454</v>
      </c>
      <c r="S11" s="97">
        <v>108787386.18949999</v>
      </c>
      <c r="T11" s="97">
        <f t="shared" si="3"/>
        <v>-11651464.66</v>
      </c>
      <c r="U11" s="97">
        <v>5271943.74</v>
      </c>
      <c r="V11" s="127">
        <v>2343727.1022999999</v>
      </c>
      <c r="W11" s="97">
        <v>3492091.71</v>
      </c>
      <c r="X11" s="97">
        <v>0</v>
      </c>
      <c r="Y11" s="97">
        <f t="shared" si="4"/>
        <v>3492091.71</v>
      </c>
      <c r="Z11" s="97">
        <v>70997078.744599998</v>
      </c>
      <c r="AA11" s="98">
        <f t="shared" si="5"/>
        <v>179240762.82639998</v>
      </c>
    </row>
    <row r="12" spans="1:27" ht="24.9" customHeight="1" x14ac:dyDescent="0.25">
      <c r="A12" s="154"/>
      <c r="B12" s="156"/>
      <c r="C12" s="93">
        <v>6</v>
      </c>
      <c r="D12" s="97" t="s">
        <v>75</v>
      </c>
      <c r="E12" s="97">
        <v>98679090.363600001</v>
      </c>
      <c r="F12" s="97">
        <v>0</v>
      </c>
      <c r="G12" s="97">
        <v>4782085.7813999997</v>
      </c>
      <c r="H12" s="97">
        <v>2125952.8941000002</v>
      </c>
      <c r="I12" s="97">
        <v>3167613.8699999996</v>
      </c>
      <c r="J12" s="97">
        <f t="shared" si="0"/>
        <v>1583806.9349999998</v>
      </c>
      <c r="K12" s="97">
        <f t="shared" si="1"/>
        <v>1583806.9349999998</v>
      </c>
      <c r="L12" s="97">
        <v>60594218.450599998</v>
      </c>
      <c r="M12" s="98">
        <f t="shared" si="2"/>
        <v>167765154.42469999</v>
      </c>
      <c r="N12" s="92"/>
      <c r="O12" s="154"/>
      <c r="P12" s="99">
        <v>31</v>
      </c>
      <c r="Q12" s="159"/>
      <c r="R12" s="97" t="s">
        <v>55</v>
      </c>
      <c r="S12" s="97">
        <v>188090507.7173</v>
      </c>
      <c r="T12" s="97">
        <f t="shared" si="3"/>
        <v>-11651464.66</v>
      </c>
      <c r="U12" s="97">
        <v>9115051.0128000006</v>
      </c>
      <c r="V12" s="127">
        <v>4052242.0480999998</v>
      </c>
      <c r="W12" s="97">
        <v>6037734.0200000005</v>
      </c>
      <c r="X12" s="97">
        <v>0</v>
      </c>
      <c r="Y12" s="97">
        <f t="shared" si="4"/>
        <v>6037734.0200000005</v>
      </c>
      <c r="Z12" s="97">
        <v>118823929.6557</v>
      </c>
      <c r="AA12" s="98">
        <f t="shared" si="5"/>
        <v>314467999.79390001</v>
      </c>
    </row>
    <row r="13" spans="1:27" ht="24.9" customHeight="1" x14ac:dyDescent="0.25">
      <c r="A13" s="154"/>
      <c r="B13" s="156"/>
      <c r="C13" s="93">
        <v>7</v>
      </c>
      <c r="D13" s="97" t="s">
        <v>76</v>
      </c>
      <c r="E13" s="97">
        <v>95745148.398599997</v>
      </c>
      <c r="F13" s="97">
        <v>0</v>
      </c>
      <c r="G13" s="97">
        <v>4639904.0678000003</v>
      </c>
      <c r="H13" s="97">
        <v>2062743.7341</v>
      </c>
      <c r="I13" s="97">
        <v>3073433.8800000004</v>
      </c>
      <c r="J13" s="97">
        <f t="shared" si="0"/>
        <v>1536716.9400000002</v>
      </c>
      <c r="K13" s="97">
        <f t="shared" si="1"/>
        <v>1536716.9400000002</v>
      </c>
      <c r="L13" s="97">
        <v>58224330.065399997</v>
      </c>
      <c r="M13" s="98">
        <f t="shared" si="2"/>
        <v>162208843.20589998</v>
      </c>
      <c r="N13" s="92"/>
      <c r="O13" s="154"/>
      <c r="P13" s="99">
        <v>32</v>
      </c>
      <c r="Q13" s="159"/>
      <c r="R13" s="97" t="s">
        <v>455</v>
      </c>
      <c r="S13" s="97">
        <v>94210382.2368</v>
      </c>
      <c r="T13" s="97">
        <f t="shared" si="3"/>
        <v>-11651464.66</v>
      </c>
      <c r="U13" s="97">
        <v>4565527.7901999997</v>
      </c>
      <c r="V13" s="127">
        <v>2029678.5676</v>
      </c>
      <c r="W13" s="97">
        <v>3024167.66</v>
      </c>
      <c r="X13" s="97">
        <v>0</v>
      </c>
      <c r="Y13" s="97">
        <f t="shared" si="4"/>
        <v>3024167.66</v>
      </c>
      <c r="Z13" s="97">
        <v>62458510.297899999</v>
      </c>
      <c r="AA13" s="98">
        <f t="shared" si="5"/>
        <v>154636801.89249998</v>
      </c>
    </row>
    <row r="14" spans="1:27" ht="24.9" customHeight="1" x14ac:dyDescent="0.25">
      <c r="A14" s="154"/>
      <c r="B14" s="156"/>
      <c r="C14" s="93">
        <v>8</v>
      </c>
      <c r="D14" s="97" t="s">
        <v>77</v>
      </c>
      <c r="E14" s="97">
        <v>93357489.96069999</v>
      </c>
      <c r="F14" s="97">
        <v>0</v>
      </c>
      <c r="G14" s="97">
        <v>4524195.7915000003</v>
      </c>
      <c r="H14" s="97">
        <v>2011303.7649999999</v>
      </c>
      <c r="I14" s="97">
        <v>2996789.68</v>
      </c>
      <c r="J14" s="97">
        <f t="shared" si="0"/>
        <v>1498394.84</v>
      </c>
      <c r="K14" s="97">
        <f t="shared" si="1"/>
        <v>1498394.84</v>
      </c>
      <c r="L14" s="97">
        <v>55686056.1888</v>
      </c>
      <c r="M14" s="98">
        <f t="shared" si="2"/>
        <v>157077440.546</v>
      </c>
      <c r="N14" s="92"/>
      <c r="O14" s="154"/>
      <c r="P14" s="99">
        <v>33</v>
      </c>
      <c r="Q14" s="159"/>
      <c r="R14" s="97" t="s">
        <v>456</v>
      </c>
      <c r="S14" s="97">
        <v>93237287.746000007</v>
      </c>
      <c r="T14" s="97">
        <f t="shared" si="3"/>
        <v>-11651464.66</v>
      </c>
      <c r="U14" s="97">
        <v>4518370.6738</v>
      </c>
      <c r="V14" s="127">
        <v>2008714.1155000001</v>
      </c>
      <c r="W14" s="97">
        <v>2992931.17</v>
      </c>
      <c r="X14" s="97">
        <v>0</v>
      </c>
      <c r="Y14" s="97">
        <f t="shared" si="4"/>
        <v>2992931.17</v>
      </c>
      <c r="Z14" s="97">
        <v>57380838.309199996</v>
      </c>
      <c r="AA14" s="98">
        <f t="shared" si="5"/>
        <v>148486677.35450003</v>
      </c>
    </row>
    <row r="15" spans="1:27" ht="24.9" customHeight="1" x14ac:dyDescent="0.25">
      <c r="A15" s="154"/>
      <c r="B15" s="156"/>
      <c r="C15" s="93">
        <v>9</v>
      </c>
      <c r="D15" s="97" t="s">
        <v>78</v>
      </c>
      <c r="E15" s="97">
        <v>100719437.05940001</v>
      </c>
      <c r="F15" s="97">
        <v>0</v>
      </c>
      <c r="G15" s="97">
        <v>4880962.9890999999</v>
      </c>
      <c r="H15" s="97">
        <v>2169910.3418000001</v>
      </c>
      <c r="I15" s="97">
        <v>3233109.31</v>
      </c>
      <c r="J15" s="97">
        <f t="shared" si="0"/>
        <v>1616554.655</v>
      </c>
      <c r="K15" s="97">
        <f t="shared" si="1"/>
        <v>1616554.655</v>
      </c>
      <c r="L15" s="97">
        <v>61867602.500799999</v>
      </c>
      <c r="M15" s="98">
        <f t="shared" si="2"/>
        <v>171254467.54610002</v>
      </c>
      <c r="N15" s="92"/>
      <c r="O15" s="154"/>
      <c r="P15" s="99">
        <v>34</v>
      </c>
      <c r="Q15" s="159"/>
      <c r="R15" s="97" t="s">
        <v>457</v>
      </c>
      <c r="S15" s="97">
        <v>111607394.84050001</v>
      </c>
      <c r="T15" s="97">
        <f t="shared" si="3"/>
        <v>-11651464.66</v>
      </c>
      <c r="U15" s="97">
        <v>5408604.1330000004</v>
      </c>
      <c r="V15" s="127">
        <v>2404481.6708999998</v>
      </c>
      <c r="W15" s="97">
        <v>3582614.4200000004</v>
      </c>
      <c r="X15" s="97">
        <v>0</v>
      </c>
      <c r="Y15" s="97">
        <f t="shared" si="4"/>
        <v>3582614.4200000004</v>
      </c>
      <c r="Z15" s="97">
        <v>72739393.903600007</v>
      </c>
      <c r="AA15" s="98">
        <f t="shared" si="5"/>
        <v>184091024.30800003</v>
      </c>
    </row>
    <row r="16" spans="1:27" ht="24.9" customHeight="1" x14ac:dyDescent="0.25">
      <c r="A16" s="154"/>
      <c r="B16" s="156"/>
      <c r="C16" s="93">
        <v>10</v>
      </c>
      <c r="D16" s="97" t="s">
        <v>79</v>
      </c>
      <c r="E16" s="97">
        <v>102209848.8881</v>
      </c>
      <c r="F16" s="97">
        <v>0</v>
      </c>
      <c r="G16" s="97">
        <v>4953189.8125</v>
      </c>
      <c r="H16" s="97">
        <v>2202019.9341000002</v>
      </c>
      <c r="I16" s="97">
        <v>3280951.7600000002</v>
      </c>
      <c r="J16" s="97">
        <f t="shared" si="0"/>
        <v>1640475.8800000001</v>
      </c>
      <c r="K16" s="97">
        <f t="shared" si="1"/>
        <v>1640475.8800000001</v>
      </c>
      <c r="L16" s="97">
        <v>64054989.993600003</v>
      </c>
      <c r="M16" s="98">
        <f t="shared" si="2"/>
        <v>175060524.50830001</v>
      </c>
      <c r="N16" s="92"/>
      <c r="O16" s="154"/>
      <c r="P16" s="99">
        <v>35</v>
      </c>
      <c r="Q16" s="159"/>
      <c r="R16" s="97" t="s">
        <v>458</v>
      </c>
      <c r="S16" s="97">
        <v>92086858.131400004</v>
      </c>
      <c r="T16" s="97">
        <f t="shared" si="3"/>
        <v>-11651464.66</v>
      </c>
      <c r="U16" s="97">
        <v>4462619.7230000002</v>
      </c>
      <c r="V16" s="127">
        <v>1983929.1366000001</v>
      </c>
      <c r="W16" s="97">
        <v>2956002.2</v>
      </c>
      <c r="X16" s="97">
        <v>0</v>
      </c>
      <c r="Y16" s="97">
        <f t="shared" si="4"/>
        <v>2956002.2</v>
      </c>
      <c r="Z16" s="97">
        <v>61854920.7619</v>
      </c>
      <c r="AA16" s="98">
        <f t="shared" si="5"/>
        <v>151692865.29290003</v>
      </c>
    </row>
    <row r="17" spans="1:27" ht="24.9" customHeight="1" x14ac:dyDescent="0.25">
      <c r="A17" s="154"/>
      <c r="B17" s="156"/>
      <c r="C17" s="93">
        <v>11</v>
      </c>
      <c r="D17" s="97" t="s">
        <v>80</v>
      </c>
      <c r="E17" s="97">
        <v>111774645.38510001</v>
      </c>
      <c r="F17" s="97">
        <v>0</v>
      </c>
      <c r="G17" s="97">
        <v>5416709.2586000003</v>
      </c>
      <c r="H17" s="97">
        <v>2408084.9344000001</v>
      </c>
      <c r="I17" s="97">
        <v>3587983.1899999995</v>
      </c>
      <c r="J17" s="97">
        <f t="shared" si="0"/>
        <v>1793991.5949999997</v>
      </c>
      <c r="K17" s="97">
        <f t="shared" si="1"/>
        <v>1793991.5949999997</v>
      </c>
      <c r="L17" s="97">
        <v>72012703.443900004</v>
      </c>
      <c r="M17" s="98">
        <f t="shared" si="2"/>
        <v>193406134.61700001</v>
      </c>
      <c r="N17" s="92"/>
      <c r="O17" s="154"/>
      <c r="P17" s="99">
        <v>36</v>
      </c>
      <c r="Q17" s="159"/>
      <c r="R17" s="97" t="s">
        <v>459</v>
      </c>
      <c r="S17" s="97">
        <v>116552752.85959999</v>
      </c>
      <c r="T17" s="97">
        <f t="shared" si="3"/>
        <v>-11651464.66</v>
      </c>
      <c r="U17" s="97">
        <v>5648261.0470000003</v>
      </c>
      <c r="V17" s="127">
        <v>2511024.9937999998</v>
      </c>
      <c r="W17" s="97">
        <v>3741361.17</v>
      </c>
      <c r="X17" s="97">
        <v>0</v>
      </c>
      <c r="Y17" s="97">
        <f t="shared" si="4"/>
        <v>3741361.17</v>
      </c>
      <c r="Z17" s="97">
        <v>75977067.161899999</v>
      </c>
      <c r="AA17" s="98">
        <f t="shared" si="5"/>
        <v>192779002.57230002</v>
      </c>
    </row>
    <row r="18" spans="1:27" ht="24.9" customHeight="1" x14ac:dyDescent="0.25">
      <c r="A18" s="154"/>
      <c r="B18" s="156"/>
      <c r="C18" s="93">
        <v>12</v>
      </c>
      <c r="D18" s="97" t="s">
        <v>81</v>
      </c>
      <c r="E18" s="97">
        <v>107619113.49759999</v>
      </c>
      <c r="F18" s="97">
        <v>0</v>
      </c>
      <c r="G18" s="97">
        <v>5215328.0957000004</v>
      </c>
      <c r="H18" s="97">
        <v>2318557.7100999998</v>
      </c>
      <c r="I18" s="97">
        <v>3454589.9699999997</v>
      </c>
      <c r="J18" s="97">
        <f t="shared" si="0"/>
        <v>1727294.9849999999</v>
      </c>
      <c r="K18" s="97">
        <f t="shared" si="1"/>
        <v>1727294.9849999999</v>
      </c>
      <c r="L18" s="97">
        <v>68825870.612200007</v>
      </c>
      <c r="M18" s="98">
        <f t="shared" si="2"/>
        <v>185706164.90059999</v>
      </c>
      <c r="N18" s="92"/>
      <c r="O18" s="154"/>
      <c r="P18" s="99">
        <v>37</v>
      </c>
      <c r="Q18" s="159"/>
      <c r="R18" s="97" t="s">
        <v>460</v>
      </c>
      <c r="S18" s="97">
        <v>102352001.8285</v>
      </c>
      <c r="T18" s="97">
        <f t="shared" si="3"/>
        <v>-11651464.66</v>
      </c>
      <c r="U18" s="97">
        <v>4960078.6840000004</v>
      </c>
      <c r="V18" s="127">
        <v>2205082.4922000002</v>
      </c>
      <c r="W18" s="97">
        <v>3285514.89</v>
      </c>
      <c r="X18" s="97">
        <v>0</v>
      </c>
      <c r="Y18" s="97">
        <f t="shared" si="4"/>
        <v>3285514.89</v>
      </c>
      <c r="Z18" s="97">
        <v>69616642.494100004</v>
      </c>
      <c r="AA18" s="98">
        <f t="shared" si="5"/>
        <v>170767855.7288</v>
      </c>
    </row>
    <row r="19" spans="1:27" ht="24.9" customHeight="1" x14ac:dyDescent="0.25">
      <c r="A19" s="154"/>
      <c r="B19" s="156"/>
      <c r="C19" s="93">
        <v>13</v>
      </c>
      <c r="D19" s="97" t="s">
        <v>82</v>
      </c>
      <c r="E19" s="97">
        <v>82180328.881599993</v>
      </c>
      <c r="F19" s="97">
        <v>0</v>
      </c>
      <c r="G19" s="97">
        <v>3982539.5715999999</v>
      </c>
      <c r="H19" s="97">
        <v>1770501.8093000001</v>
      </c>
      <c r="I19" s="97">
        <v>2638001.11</v>
      </c>
      <c r="J19" s="97">
        <f t="shared" si="0"/>
        <v>1319000.5549999999</v>
      </c>
      <c r="K19" s="97">
        <f t="shared" si="1"/>
        <v>1319000.5549999999</v>
      </c>
      <c r="L19" s="97">
        <v>51710759.5427</v>
      </c>
      <c r="M19" s="98">
        <f t="shared" si="2"/>
        <v>140963130.36020002</v>
      </c>
      <c r="N19" s="92"/>
      <c r="O19" s="154"/>
      <c r="P19" s="99">
        <v>38</v>
      </c>
      <c r="Q19" s="159"/>
      <c r="R19" s="97" t="s">
        <v>461</v>
      </c>
      <c r="S19" s="97">
        <v>106431100.8864</v>
      </c>
      <c r="T19" s="97">
        <f t="shared" si="3"/>
        <v>-11651464.66</v>
      </c>
      <c r="U19" s="97">
        <v>5157755.8365000002</v>
      </c>
      <c r="V19" s="127">
        <v>2292963.0392999998</v>
      </c>
      <c r="W19" s="97">
        <v>3416454.6</v>
      </c>
      <c r="X19" s="97">
        <v>0</v>
      </c>
      <c r="Y19" s="97">
        <f t="shared" si="4"/>
        <v>3416454.6</v>
      </c>
      <c r="Z19" s="97">
        <v>71943060.440799996</v>
      </c>
      <c r="AA19" s="98">
        <f t="shared" si="5"/>
        <v>177589870.14300001</v>
      </c>
    </row>
    <row r="20" spans="1:27" ht="24.9" customHeight="1" x14ac:dyDescent="0.25">
      <c r="A20" s="154"/>
      <c r="B20" s="156"/>
      <c r="C20" s="93">
        <v>14</v>
      </c>
      <c r="D20" s="97" t="s">
        <v>83</v>
      </c>
      <c r="E20" s="97">
        <v>77649185.757600009</v>
      </c>
      <c r="F20" s="97">
        <v>0</v>
      </c>
      <c r="G20" s="97">
        <v>3762955.9186</v>
      </c>
      <c r="H20" s="97">
        <v>1672882.3762999999</v>
      </c>
      <c r="I20" s="97">
        <v>2492550.7200000002</v>
      </c>
      <c r="J20" s="97">
        <f t="shared" si="0"/>
        <v>1246275.3600000001</v>
      </c>
      <c r="K20" s="97">
        <f t="shared" si="1"/>
        <v>1246275.3600000001</v>
      </c>
      <c r="L20" s="97">
        <v>48743652.289099999</v>
      </c>
      <c r="M20" s="98">
        <f t="shared" si="2"/>
        <v>133074951.70160002</v>
      </c>
      <c r="N20" s="92"/>
      <c r="O20" s="154"/>
      <c r="P20" s="99">
        <v>39</v>
      </c>
      <c r="Q20" s="159"/>
      <c r="R20" s="97" t="s">
        <v>462</v>
      </c>
      <c r="S20" s="97">
        <v>83788258.981300011</v>
      </c>
      <c r="T20" s="97">
        <f t="shared" si="3"/>
        <v>-11651464.66</v>
      </c>
      <c r="U20" s="97">
        <v>4060461.4457</v>
      </c>
      <c r="V20" s="127">
        <v>1805143.2276000001</v>
      </c>
      <c r="W20" s="97">
        <v>2689615.9099999997</v>
      </c>
      <c r="X20" s="97">
        <v>0</v>
      </c>
      <c r="Y20" s="97">
        <f t="shared" si="4"/>
        <v>2689615.9099999997</v>
      </c>
      <c r="Z20" s="97">
        <v>56499437.695299998</v>
      </c>
      <c r="AA20" s="98">
        <f t="shared" si="5"/>
        <v>137191452.59990001</v>
      </c>
    </row>
    <row r="21" spans="1:27" ht="24.9" customHeight="1" x14ac:dyDescent="0.25">
      <c r="A21" s="154"/>
      <c r="B21" s="156"/>
      <c r="C21" s="93">
        <v>15</v>
      </c>
      <c r="D21" s="97" t="s">
        <v>84</v>
      </c>
      <c r="E21" s="97">
        <v>80855546.931199998</v>
      </c>
      <c r="F21" s="97">
        <v>0</v>
      </c>
      <c r="G21" s="97">
        <v>3918339.3352000001</v>
      </c>
      <c r="H21" s="97">
        <v>1741960.5649999999</v>
      </c>
      <c r="I21" s="97">
        <v>2595475.41</v>
      </c>
      <c r="J21" s="97">
        <f t="shared" si="0"/>
        <v>1297737.7050000001</v>
      </c>
      <c r="K21" s="97">
        <f t="shared" si="1"/>
        <v>1297737.7050000001</v>
      </c>
      <c r="L21" s="97">
        <v>52452380.212200001</v>
      </c>
      <c r="M21" s="98">
        <f t="shared" si="2"/>
        <v>140265964.74860001</v>
      </c>
      <c r="N21" s="92"/>
      <c r="O21" s="154"/>
      <c r="P21" s="99">
        <v>40</v>
      </c>
      <c r="Q21" s="159"/>
      <c r="R21" s="97" t="s">
        <v>463</v>
      </c>
      <c r="S21" s="97">
        <v>92379531.101099998</v>
      </c>
      <c r="T21" s="97">
        <f t="shared" si="3"/>
        <v>-11651464.66</v>
      </c>
      <c r="U21" s="97">
        <v>4476802.943</v>
      </c>
      <c r="V21" s="127">
        <v>1990234.5145</v>
      </c>
      <c r="W21" s="97">
        <v>2965397.06</v>
      </c>
      <c r="X21" s="97">
        <v>0</v>
      </c>
      <c r="Y21" s="97">
        <f t="shared" si="4"/>
        <v>2965397.06</v>
      </c>
      <c r="Z21" s="97">
        <v>63987595.461499996</v>
      </c>
      <c r="AA21" s="98">
        <f t="shared" si="5"/>
        <v>154148096.4201</v>
      </c>
    </row>
    <row r="22" spans="1:27" ht="24.9" customHeight="1" x14ac:dyDescent="0.25">
      <c r="A22" s="154"/>
      <c r="B22" s="156"/>
      <c r="C22" s="93">
        <v>16</v>
      </c>
      <c r="D22" s="97" t="s">
        <v>85</v>
      </c>
      <c r="E22" s="97">
        <v>120529546.4655</v>
      </c>
      <c r="F22" s="97">
        <v>0</v>
      </c>
      <c r="G22" s="97">
        <v>5840980.3762999997</v>
      </c>
      <c r="H22" s="97">
        <v>2596701.4611</v>
      </c>
      <c r="I22" s="97">
        <v>3869016.8400000003</v>
      </c>
      <c r="J22" s="97">
        <f t="shared" si="0"/>
        <v>1934508.4200000002</v>
      </c>
      <c r="K22" s="97">
        <f t="shared" si="1"/>
        <v>1934508.4200000002</v>
      </c>
      <c r="L22" s="97">
        <v>68954283.286599994</v>
      </c>
      <c r="M22" s="98">
        <f t="shared" si="2"/>
        <v>199856020.0095</v>
      </c>
      <c r="N22" s="92"/>
      <c r="O22" s="154"/>
      <c r="P22" s="99">
        <v>41</v>
      </c>
      <c r="Q22" s="159"/>
      <c r="R22" s="97" t="s">
        <v>464</v>
      </c>
      <c r="S22" s="97">
        <v>113907242.6217</v>
      </c>
      <c r="T22" s="97">
        <f t="shared" si="3"/>
        <v>-11651464.66</v>
      </c>
      <c r="U22" s="97">
        <v>5520057.0185000002</v>
      </c>
      <c r="V22" s="127">
        <v>2454029.8377999999</v>
      </c>
      <c r="W22" s="97">
        <v>3656439.8899999997</v>
      </c>
      <c r="X22" s="97">
        <v>0</v>
      </c>
      <c r="Y22" s="97">
        <f t="shared" si="4"/>
        <v>3656439.8899999997</v>
      </c>
      <c r="Z22" s="97">
        <v>73239054.115600005</v>
      </c>
      <c r="AA22" s="98">
        <f t="shared" si="5"/>
        <v>187125358.82359999</v>
      </c>
    </row>
    <row r="23" spans="1:27" ht="24.9" customHeight="1" x14ac:dyDescent="0.25">
      <c r="A23" s="154"/>
      <c r="B23" s="157"/>
      <c r="C23" s="93">
        <v>17</v>
      </c>
      <c r="D23" s="97" t="s">
        <v>86</v>
      </c>
      <c r="E23" s="97">
        <v>104144598.67820001</v>
      </c>
      <c r="F23" s="97">
        <v>0</v>
      </c>
      <c r="G23" s="97">
        <v>5046949.6902000001</v>
      </c>
      <c r="H23" s="97">
        <v>2243702.3908000002</v>
      </c>
      <c r="I23" s="97">
        <v>3343057.52</v>
      </c>
      <c r="J23" s="97">
        <f t="shared" si="0"/>
        <v>1671528.76</v>
      </c>
      <c r="K23" s="97">
        <f t="shared" si="1"/>
        <v>1671528.76</v>
      </c>
      <c r="L23" s="97">
        <v>58700006.587200001</v>
      </c>
      <c r="M23" s="98">
        <f>E23+F23+G23+H23+K23+L23</f>
        <v>171806786.10640001</v>
      </c>
      <c r="N23" s="92"/>
      <c r="O23" s="154"/>
      <c r="P23" s="99">
        <v>42</v>
      </c>
      <c r="Q23" s="159"/>
      <c r="R23" s="97" t="s">
        <v>465</v>
      </c>
      <c r="S23" s="97">
        <v>133177123.09470001</v>
      </c>
      <c r="T23" s="97">
        <f t="shared" si="3"/>
        <v>-11651464.66</v>
      </c>
      <c r="U23" s="97">
        <v>6453894.3801999995</v>
      </c>
      <c r="V23" s="127">
        <v>2869182.2069000001</v>
      </c>
      <c r="W23" s="97">
        <v>4275005.99</v>
      </c>
      <c r="X23" s="97">
        <v>0</v>
      </c>
      <c r="Y23" s="97">
        <f t="shared" si="4"/>
        <v>4275005.99</v>
      </c>
      <c r="Z23" s="97">
        <v>90466713.647799999</v>
      </c>
      <c r="AA23" s="98">
        <f t="shared" si="5"/>
        <v>225590454.65960002</v>
      </c>
    </row>
    <row r="24" spans="1:27" ht="24.9" customHeight="1" x14ac:dyDescent="0.25">
      <c r="A24" s="93"/>
      <c r="B24" s="161" t="s">
        <v>897</v>
      </c>
      <c r="C24" s="162"/>
      <c r="D24" s="100"/>
      <c r="E24" s="100">
        <f>SUM(E7:E23)</f>
        <v>1713227225.0857003</v>
      </c>
      <c r="F24" s="100">
        <f t="shared" ref="F24:L24" si="6">SUM(F7:F23)</f>
        <v>0</v>
      </c>
      <c r="G24" s="100">
        <v>83024676.485500008</v>
      </c>
      <c r="H24" s="100">
        <f t="shared" si="6"/>
        <v>36909950.872200005</v>
      </c>
      <c r="I24" s="100">
        <f t="shared" si="6"/>
        <v>54994855.539999999</v>
      </c>
      <c r="J24" s="100">
        <f t="shared" si="6"/>
        <v>27497427.77</v>
      </c>
      <c r="K24" s="100">
        <f t="shared" si="6"/>
        <v>27497427.77</v>
      </c>
      <c r="L24" s="100">
        <f t="shared" si="6"/>
        <v>1057648106.0600002</v>
      </c>
      <c r="M24" s="101">
        <f t="shared" si="2"/>
        <v>2918307386.2734003</v>
      </c>
      <c r="N24" s="92"/>
      <c r="O24" s="154"/>
      <c r="P24" s="99">
        <v>43</v>
      </c>
      <c r="Q24" s="159"/>
      <c r="R24" s="97" t="s">
        <v>466</v>
      </c>
      <c r="S24" s="97">
        <v>86911653.108699992</v>
      </c>
      <c r="T24" s="97">
        <f t="shared" si="3"/>
        <v>-11651464.66</v>
      </c>
      <c r="U24" s="97">
        <v>4211824.1972000003</v>
      </c>
      <c r="V24" s="127">
        <v>1872433.9650999999</v>
      </c>
      <c r="W24" s="97">
        <v>2789877.34</v>
      </c>
      <c r="X24" s="97">
        <v>0</v>
      </c>
      <c r="Y24" s="97">
        <f t="shared" si="4"/>
        <v>2789877.34</v>
      </c>
      <c r="Z24" s="97">
        <v>60378424.835600004</v>
      </c>
      <c r="AA24" s="98">
        <f t="shared" si="5"/>
        <v>144512748.78659999</v>
      </c>
    </row>
    <row r="25" spans="1:27" ht="24.9" customHeight="1" x14ac:dyDescent="0.25">
      <c r="A25" s="154">
        <v>2</v>
      </c>
      <c r="B25" s="155" t="s">
        <v>898</v>
      </c>
      <c r="C25" s="93">
        <v>1</v>
      </c>
      <c r="D25" s="97" t="s">
        <v>87</v>
      </c>
      <c r="E25" s="97">
        <v>106803684.2367</v>
      </c>
      <c r="F25" s="97">
        <v>0</v>
      </c>
      <c r="G25" s="97">
        <v>5175811.5920000002</v>
      </c>
      <c r="H25" s="97">
        <v>2300990.0150000001</v>
      </c>
      <c r="I25" s="97">
        <v>3428414.58</v>
      </c>
      <c r="J25" s="97">
        <v>0</v>
      </c>
      <c r="K25" s="97">
        <f t="shared" si="1"/>
        <v>3428414.58</v>
      </c>
      <c r="L25" s="97">
        <v>65199675.100500003</v>
      </c>
      <c r="M25" s="98">
        <f t="shared" si="2"/>
        <v>182908575.52420002</v>
      </c>
      <c r="N25" s="92"/>
      <c r="O25" s="154"/>
      <c r="P25" s="99">
        <v>44</v>
      </c>
      <c r="Q25" s="160"/>
      <c r="R25" s="97" t="s">
        <v>467</v>
      </c>
      <c r="S25" s="97">
        <v>102196005.6328</v>
      </c>
      <c r="T25" s="97">
        <f t="shared" si="3"/>
        <v>-11651464.66</v>
      </c>
      <c r="U25" s="97">
        <v>4952518.9546999997</v>
      </c>
      <c r="V25" s="127">
        <v>2201721.6934000002</v>
      </c>
      <c r="W25" s="97">
        <v>3280507.3899999997</v>
      </c>
      <c r="X25" s="97">
        <v>0</v>
      </c>
      <c r="Y25" s="97">
        <f t="shared" si="4"/>
        <v>3280507.3899999997</v>
      </c>
      <c r="Z25" s="97">
        <v>67423883.653999999</v>
      </c>
      <c r="AA25" s="98">
        <f t="shared" si="5"/>
        <v>168403172.6649</v>
      </c>
    </row>
    <row r="26" spans="1:27" ht="24.9" customHeight="1" x14ac:dyDescent="0.25">
      <c r="A26" s="154"/>
      <c r="B26" s="156"/>
      <c r="C26" s="93">
        <v>2</v>
      </c>
      <c r="D26" s="97" t="s">
        <v>88</v>
      </c>
      <c r="E26" s="97">
        <v>130476441.96690001</v>
      </c>
      <c r="F26" s="97">
        <v>0</v>
      </c>
      <c r="G26" s="97">
        <v>6323016.7165000001</v>
      </c>
      <c r="H26" s="97">
        <v>2810998.4435000001</v>
      </c>
      <c r="I26" s="97">
        <v>4188313.71</v>
      </c>
      <c r="J26" s="97">
        <v>0</v>
      </c>
      <c r="K26" s="97">
        <f t="shared" si="1"/>
        <v>4188313.71</v>
      </c>
      <c r="L26" s="97">
        <v>68576878.473000005</v>
      </c>
      <c r="M26" s="98">
        <f t="shared" si="2"/>
        <v>212375649.30990005</v>
      </c>
      <c r="N26" s="92"/>
      <c r="O26" s="102"/>
      <c r="P26" s="162"/>
      <c r="Q26" s="163"/>
      <c r="R26" s="100"/>
      <c r="S26" s="100">
        <f>2008648957.7315+2708556581.79</f>
        <v>4717205539.5214996</v>
      </c>
      <c r="T26" s="100">
        <f>-221377828.54-291286616.5</f>
        <v>-512664445.03999996</v>
      </c>
      <c r="U26" s="100">
        <f>97341104.2323+131259316.13</f>
        <v>228600420.36229998</v>
      </c>
      <c r="V26" s="100">
        <f>43274548.3286+58353433.16</f>
        <v>101627981.48859999</v>
      </c>
      <c r="W26" s="100">
        <f>64477938.32+86945079.95</f>
        <v>151423018.27000001</v>
      </c>
      <c r="X26" s="97">
        <v>0</v>
      </c>
      <c r="Y26" s="100">
        <f>64477938.32+86945079.95</f>
        <v>151423018.27000001</v>
      </c>
      <c r="Z26" s="100">
        <f>1327728423.8885+1793238266.23</f>
        <v>3120966690.1184998</v>
      </c>
      <c r="AA26" s="101">
        <f t="shared" si="5"/>
        <v>7807159204.7208996</v>
      </c>
    </row>
    <row r="27" spans="1:27" ht="24.9" customHeight="1" x14ac:dyDescent="0.25">
      <c r="A27" s="154"/>
      <c r="B27" s="156"/>
      <c r="C27" s="93">
        <v>3</v>
      </c>
      <c r="D27" s="97" t="s">
        <v>89</v>
      </c>
      <c r="E27" s="97">
        <v>111100727.71600001</v>
      </c>
      <c r="F27" s="97">
        <v>0</v>
      </c>
      <c r="G27" s="97">
        <v>5384050.5455</v>
      </c>
      <c r="H27" s="97">
        <v>2393565.9799000002</v>
      </c>
      <c r="I27" s="97">
        <v>3566350.33</v>
      </c>
      <c r="J27" s="97">
        <v>0</v>
      </c>
      <c r="K27" s="97">
        <f t="shared" si="1"/>
        <v>3566350.33</v>
      </c>
      <c r="L27" s="97">
        <v>63180548.184100002</v>
      </c>
      <c r="M27" s="98">
        <f t="shared" si="2"/>
        <v>185625242.75550002</v>
      </c>
      <c r="N27" s="92"/>
      <c r="O27" s="155">
        <v>20</v>
      </c>
      <c r="P27" s="99">
        <v>1</v>
      </c>
      <c r="Q27" s="155" t="s">
        <v>50</v>
      </c>
      <c r="R27" s="97" t="s">
        <v>468</v>
      </c>
      <c r="S27" s="97">
        <v>103846096.5511</v>
      </c>
      <c r="T27" s="97">
        <v>0</v>
      </c>
      <c r="U27" s="97">
        <v>5032483.9836999997</v>
      </c>
      <c r="V27" s="97">
        <v>2237271.429</v>
      </c>
      <c r="W27" s="97">
        <v>3333475.56</v>
      </c>
      <c r="X27" s="97">
        <v>0</v>
      </c>
      <c r="Y27" s="97">
        <f t="shared" si="4"/>
        <v>3333475.56</v>
      </c>
      <c r="Z27" s="97">
        <v>58120990.628700003</v>
      </c>
      <c r="AA27" s="98">
        <f t="shared" si="5"/>
        <v>172570318.1525</v>
      </c>
    </row>
    <row r="28" spans="1:27" ht="24.9" customHeight="1" x14ac:dyDescent="0.25">
      <c r="A28" s="154"/>
      <c r="B28" s="156"/>
      <c r="C28" s="93">
        <v>4</v>
      </c>
      <c r="D28" s="97" t="s">
        <v>90</v>
      </c>
      <c r="E28" s="97">
        <v>97270287.915299997</v>
      </c>
      <c r="F28" s="97">
        <v>0</v>
      </c>
      <c r="G28" s="97">
        <v>4713813.8290999997</v>
      </c>
      <c r="H28" s="97">
        <v>2095601.5033</v>
      </c>
      <c r="I28" s="97">
        <v>3122391.1</v>
      </c>
      <c r="J28" s="97">
        <v>0</v>
      </c>
      <c r="K28" s="97">
        <f t="shared" si="1"/>
        <v>3122391.1</v>
      </c>
      <c r="L28" s="97">
        <v>58921944.197800003</v>
      </c>
      <c r="M28" s="98">
        <f t="shared" si="2"/>
        <v>166124038.54549998</v>
      </c>
      <c r="N28" s="92"/>
      <c r="O28" s="156"/>
      <c r="P28" s="99">
        <v>2</v>
      </c>
      <c r="Q28" s="156"/>
      <c r="R28" s="97" t="s">
        <v>469</v>
      </c>
      <c r="S28" s="97">
        <v>107007314.34289999</v>
      </c>
      <c r="T28" s="97">
        <v>0</v>
      </c>
      <c r="U28" s="97">
        <v>5185679.7072000001</v>
      </c>
      <c r="V28" s="97">
        <v>2305377.0436999998</v>
      </c>
      <c r="W28" s="97">
        <v>3434951.1300000004</v>
      </c>
      <c r="X28" s="97">
        <v>0</v>
      </c>
      <c r="Y28" s="97">
        <f t="shared" si="4"/>
        <v>3434951.1300000004</v>
      </c>
      <c r="Z28" s="97">
        <v>62518500.153999999</v>
      </c>
      <c r="AA28" s="98">
        <f t="shared" si="5"/>
        <v>180451822.37779999</v>
      </c>
    </row>
    <row r="29" spans="1:27" ht="24.9" customHeight="1" x14ac:dyDescent="0.25">
      <c r="A29" s="154"/>
      <c r="B29" s="156"/>
      <c r="C29" s="93">
        <v>5</v>
      </c>
      <c r="D29" s="97" t="s">
        <v>91</v>
      </c>
      <c r="E29" s="97">
        <v>96252435.546300009</v>
      </c>
      <c r="F29" s="97">
        <v>0</v>
      </c>
      <c r="G29" s="97">
        <v>4664487.7022000002</v>
      </c>
      <c r="H29" s="97">
        <v>2073672.7827999999</v>
      </c>
      <c r="I29" s="97">
        <v>3089717.88</v>
      </c>
      <c r="J29" s="97">
        <v>0</v>
      </c>
      <c r="K29" s="97">
        <f t="shared" si="1"/>
        <v>3089717.88</v>
      </c>
      <c r="L29" s="97">
        <v>60974798.178499997</v>
      </c>
      <c r="M29" s="98">
        <f t="shared" si="2"/>
        <v>167055112.0898</v>
      </c>
      <c r="N29" s="92"/>
      <c r="O29" s="156"/>
      <c r="P29" s="99">
        <v>3</v>
      </c>
      <c r="Q29" s="156"/>
      <c r="R29" s="97" t="s">
        <v>470</v>
      </c>
      <c r="S29" s="97">
        <v>116413848.74970001</v>
      </c>
      <c r="T29" s="97">
        <v>0</v>
      </c>
      <c r="U29" s="97">
        <v>5641529.6168</v>
      </c>
      <c r="V29" s="97">
        <v>2508032.4286000002</v>
      </c>
      <c r="W29" s="97">
        <v>3736902.3200000003</v>
      </c>
      <c r="X29" s="97">
        <v>0</v>
      </c>
      <c r="Y29" s="97">
        <f t="shared" si="4"/>
        <v>3736902.3200000003</v>
      </c>
      <c r="Z29" s="97">
        <v>65566802.1919</v>
      </c>
      <c r="AA29" s="98">
        <f t="shared" si="5"/>
        <v>193867115.30699998</v>
      </c>
    </row>
    <row r="30" spans="1:27" ht="24.9" customHeight="1" x14ac:dyDescent="0.25">
      <c r="A30" s="154"/>
      <c r="B30" s="156"/>
      <c r="C30" s="93">
        <v>6</v>
      </c>
      <c r="D30" s="97" t="s">
        <v>92</v>
      </c>
      <c r="E30" s="97">
        <v>102907723.66270001</v>
      </c>
      <c r="F30" s="97">
        <v>0</v>
      </c>
      <c r="G30" s="97">
        <v>4987009.5104</v>
      </c>
      <c r="H30" s="97">
        <v>2217055.0229000002</v>
      </c>
      <c r="I30" s="97">
        <v>3303353.65</v>
      </c>
      <c r="J30" s="97">
        <v>0</v>
      </c>
      <c r="K30" s="97">
        <f t="shared" si="1"/>
        <v>3303353.65</v>
      </c>
      <c r="L30" s="97">
        <v>64891634.579899997</v>
      </c>
      <c r="M30" s="98">
        <f t="shared" si="2"/>
        <v>178306776.42590001</v>
      </c>
      <c r="N30" s="92"/>
      <c r="O30" s="156"/>
      <c r="P30" s="99">
        <v>4</v>
      </c>
      <c r="Q30" s="156"/>
      <c r="R30" s="97" t="s">
        <v>471</v>
      </c>
      <c r="S30" s="97">
        <v>109149560.90360001</v>
      </c>
      <c r="T30" s="97">
        <v>0</v>
      </c>
      <c r="U30" s="97">
        <v>5289495.0828</v>
      </c>
      <c r="V30" s="97">
        <v>2351529.8332000002</v>
      </c>
      <c r="W30" s="97">
        <v>3503717.58</v>
      </c>
      <c r="X30" s="97">
        <v>0</v>
      </c>
      <c r="Y30" s="97">
        <f t="shared" si="4"/>
        <v>3503717.58</v>
      </c>
      <c r="Z30" s="97">
        <v>64123658.584799998</v>
      </c>
      <c r="AA30" s="98">
        <f t="shared" si="5"/>
        <v>184417961.9844</v>
      </c>
    </row>
    <row r="31" spans="1:27" ht="24.9" customHeight="1" x14ac:dyDescent="0.25">
      <c r="A31" s="154"/>
      <c r="B31" s="156"/>
      <c r="C31" s="93">
        <v>7</v>
      </c>
      <c r="D31" s="97" t="s">
        <v>93</v>
      </c>
      <c r="E31" s="97">
        <v>112091184.27859999</v>
      </c>
      <c r="F31" s="97">
        <v>0</v>
      </c>
      <c r="G31" s="97">
        <v>5432049.0449999999</v>
      </c>
      <c r="H31" s="97">
        <v>2414904.4822</v>
      </c>
      <c r="I31" s="97">
        <v>3598144.13</v>
      </c>
      <c r="J31" s="97">
        <v>0</v>
      </c>
      <c r="K31" s="97">
        <f t="shared" si="1"/>
        <v>3598144.13</v>
      </c>
      <c r="L31" s="97">
        <v>63809995.136100002</v>
      </c>
      <c r="M31" s="98">
        <f t="shared" si="2"/>
        <v>187346277.07189998</v>
      </c>
      <c r="N31" s="92"/>
      <c r="O31" s="156"/>
      <c r="P31" s="99">
        <v>5</v>
      </c>
      <c r="Q31" s="156"/>
      <c r="R31" s="97" t="s">
        <v>472</v>
      </c>
      <c r="S31" s="97">
        <v>102078655.5203</v>
      </c>
      <c r="T31" s="97">
        <v>0</v>
      </c>
      <c r="U31" s="97">
        <v>4946832.0528999995</v>
      </c>
      <c r="V31" s="97">
        <v>2199193.4901000001</v>
      </c>
      <c r="W31" s="97">
        <v>3276740.4299999997</v>
      </c>
      <c r="X31" s="97">
        <v>0</v>
      </c>
      <c r="Y31" s="97">
        <f t="shared" si="4"/>
        <v>3276740.4299999997</v>
      </c>
      <c r="Z31" s="97">
        <v>58493862.061899997</v>
      </c>
      <c r="AA31" s="98">
        <f t="shared" si="5"/>
        <v>170995283.55519998</v>
      </c>
    </row>
    <row r="32" spans="1:27" ht="24.9" customHeight="1" x14ac:dyDescent="0.25">
      <c r="A32" s="154"/>
      <c r="B32" s="156"/>
      <c r="C32" s="93">
        <v>8</v>
      </c>
      <c r="D32" s="97" t="s">
        <v>94</v>
      </c>
      <c r="E32" s="97">
        <v>117256729.3268</v>
      </c>
      <c r="F32" s="97">
        <v>0</v>
      </c>
      <c r="G32" s="97">
        <v>5682376.4387999997</v>
      </c>
      <c r="H32" s="97">
        <v>2526191.5381999998</v>
      </c>
      <c r="I32" s="97">
        <v>3763958.92</v>
      </c>
      <c r="J32" s="97">
        <v>0</v>
      </c>
      <c r="K32" s="97">
        <f t="shared" si="1"/>
        <v>3763958.92</v>
      </c>
      <c r="L32" s="97">
        <v>63728425.6065</v>
      </c>
      <c r="M32" s="98">
        <f t="shared" si="2"/>
        <v>192957681.8303</v>
      </c>
      <c r="N32" s="92"/>
      <c r="O32" s="156"/>
      <c r="P32" s="99">
        <v>6</v>
      </c>
      <c r="Q32" s="156"/>
      <c r="R32" s="97" t="s">
        <v>473</v>
      </c>
      <c r="S32" s="97">
        <v>95482814.881599993</v>
      </c>
      <c r="T32" s="97">
        <v>0</v>
      </c>
      <c r="U32" s="97">
        <v>4627191.1277999999</v>
      </c>
      <c r="V32" s="97">
        <v>2057091.9927999999</v>
      </c>
      <c r="W32" s="97">
        <v>3065012.94</v>
      </c>
      <c r="X32" s="97">
        <v>0</v>
      </c>
      <c r="Y32" s="97">
        <f t="shared" si="4"/>
        <v>3065012.94</v>
      </c>
      <c r="Z32" s="97">
        <v>56652239.435699999</v>
      </c>
      <c r="AA32" s="98">
        <f t="shared" si="5"/>
        <v>161884350.3779</v>
      </c>
    </row>
    <row r="33" spans="1:27" ht="24.9" customHeight="1" x14ac:dyDescent="0.25">
      <c r="A33" s="154"/>
      <c r="B33" s="156"/>
      <c r="C33" s="93">
        <v>9</v>
      </c>
      <c r="D33" s="97" t="s">
        <v>797</v>
      </c>
      <c r="E33" s="97">
        <v>101948892.07779999</v>
      </c>
      <c r="F33" s="97">
        <v>0</v>
      </c>
      <c r="G33" s="97">
        <v>4940543.5884999996</v>
      </c>
      <c r="H33" s="97">
        <v>2196397.8524000002</v>
      </c>
      <c r="I33" s="97">
        <v>3272575.01</v>
      </c>
      <c r="J33" s="97">
        <v>0</v>
      </c>
      <c r="K33" s="97">
        <f t="shared" si="1"/>
        <v>3272575.01</v>
      </c>
      <c r="L33" s="97">
        <v>67447646.393999994</v>
      </c>
      <c r="M33" s="98">
        <f t="shared" si="2"/>
        <v>179806054.92269999</v>
      </c>
      <c r="N33" s="92"/>
      <c r="O33" s="156"/>
      <c r="P33" s="99">
        <v>7</v>
      </c>
      <c r="Q33" s="156"/>
      <c r="R33" s="97" t="s">
        <v>474</v>
      </c>
      <c r="S33" s="97">
        <v>95795285.497099996</v>
      </c>
      <c r="T33" s="97">
        <v>0</v>
      </c>
      <c r="U33" s="97">
        <v>4642333.7608000003</v>
      </c>
      <c r="V33" s="97">
        <v>2063823.8929999999</v>
      </c>
      <c r="W33" s="97">
        <v>3075043.2900000005</v>
      </c>
      <c r="X33" s="97">
        <v>0</v>
      </c>
      <c r="Y33" s="97">
        <f t="shared" si="4"/>
        <v>3075043.2900000005</v>
      </c>
      <c r="Z33" s="97">
        <v>53664021.5383</v>
      </c>
      <c r="AA33" s="98">
        <f t="shared" si="5"/>
        <v>159240507.97920001</v>
      </c>
    </row>
    <row r="34" spans="1:27" ht="24.9" customHeight="1" x14ac:dyDescent="0.25">
      <c r="A34" s="154"/>
      <c r="B34" s="156"/>
      <c r="C34" s="93">
        <v>10</v>
      </c>
      <c r="D34" s="97" t="s">
        <v>95</v>
      </c>
      <c r="E34" s="97">
        <v>91281825.644800007</v>
      </c>
      <c r="F34" s="97">
        <v>0</v>
      </c>
      <c r="G34" s="97">
        <v>4423607.0570999999</v>
      </c>
      <c r="H34" s="97">
        <v>1966585.4306000001</v>
      </c>
      <c r="I34" s="97">
        <v>2930160.54</v>
      </c>
      <c r="J34" s="97">
        <v>0</v>
      </c>
      <c r="K34" s="97">
        <f t="shared" si="1"/>
        <v>2930160.54</v>
      </c>
      <c r="L34" s="97">
        <v>56774404.606899999</v>
      </c>
      <c r="M34" s="98">
        <f t="shared" si="2"/>
        <v>157376583.27940002</v>
      </c>
      <c r="N34" s="92"/>
      <c r="O34" s="156"/>
      <c r="P34" s="99">
        <v>8</v>
      </c>
      <c r="Q34" s="156"/>
      <c r="R34" s="97" t="s">
        <v>475</v>
      </c>
      <c r="S34" s="97">
        <v>102567998.58840001</v>
      </c>
      <c r="T34" s="97">
        <v>0</v>
      </c>
      <c r="U34" s="97">
        <v>4970546.0992000001</v>
      </c>
      <c r="V34" s="97">
        <v>2209735.9495000001</v>
      </c>
      <c r="W34" s="97">
        <v>3292448.42</v>
      </c>
      <c r="X34" s="97">
        <v>0</v>
      </c>
      <c r="Y34" s="97">
        <f t="shared" si="4"/>
        <v>3292448.42</v>
      </c>
      <c r="Z34" s="97">
        <v>57667299.156300001</v>
      </c>
      <c r="AA34" s="98">
        <f t="shared" si="5"/>
        <v>170708028.21340001</v>
      </c>
    </row>
    <row r="35" spans="1:27" ht="24.9" customHeight="1" x14ac:dyDescent="0.25">
      <c r="A35" s="154"/>
      <c r="B35" s="156"/>
      <c r="C35" s="93">
        <v>11</v>
      </c>
      <c r="D35" s="97" t="s">
        <v>96</v>
      </c>
      <c r="E35" s="97">
        <v>92762745.417799994</v>
      </c>
      <c r="F35" s="97">
        <v>0</v>
      </c>
      <c r="G35" s="97">
        <v>4495373.8857000005</v>
      </c>
      <c r="H35" s="97">
        <v>1998490.5248</v>
      </c>
      <c r="I35" s="97">
        <v>2977698.3000000003</v>
      </c>
      <c r="J35" s="97">
        <v>0</v>
      </c>
      <c r="K35" s="97">
        <f t="shared" si="1"/>
        <v>2977698.3000000003</v>
      </c>
      <c r="L35" s="97">
        <v>59525533.733800001</v>
      </c>
      <c r="M35" s="98">
        <f t="shared" si="2"/>
        <v>161759841.86210001</v>
      </c>
      <c r="N35" s="92"/>
      <c r="O35" s="156"/>
      <c r="P35" s="99">
        <v>9</v>
      </c>
      <c r="Q35" s="156"/>
      <c r="R35" s="97" t="s">
        <v>476</v>
      </c>
      <c r="S35" s="97">
        <v>96203906.109799996</v>
      </c>
      <c r="T35" s="97">
        <v>0</v>
      </c>
      <c r="U35" s="97">
        <v>4662135.9177000001</v>
      </c>
      <c r="V35" s="97">
        <v>2072627.2593</v>
      </c>
      <c r="W35" s="97">
        <v>3088160.08</v>
      </c>
      <c r="X35" s="97">
        <v>0</v>
      </c>
      <c r="Y35" s="97">
        <f t="shared" si="4"/>
        <v>3088160.08</v>
      </c>
      <c r="Z35" s="97">
        <v>55164501.154700004</v>
      </c>
      <c r="AA35" s="98">
        <f t="shared" si="5"/>
        <v>161191330.52149999</v>
      </c>
    </row>
    <row r="36" spans="1:27" ht="24.9" customHeight="1" x14ac:dyDescent="0.25">
      <c r="A36" s="154"/>
      <c r="B36" s="156"/>
      <c r="C36" s="93">
        <v>12</v>
      </c>
      <c r="D36" s="97" t="s">
        <v>97</v>
      </c>
      <c r="E36" s="97">
        <v>90820699.500400007</v>
      </c>
      <c r="F36" s="97">
        <v>0</v>
      </c>
      <c r="G36" s="97">
        <v>4401260.4308000002</v>
      </c>
      <c r="H36" s="97">
        <v>1956650.8796000001</v>
      </c>
      <c r="I36" s="97">
        <v>2915358.33</v>
      </c>
      <c r="J36" s="97">
        <v>0</v>
      </c>
      <c r="K36" s="97">
        <f t="shared" si="1"/>
        <v>2915358.33</v>
      </c>
      <c r="L36" s="97">
        <v>56576039.502800003</v>
      </c>
      <c r="M36" s="98">
        <f t="shared" si="2"/>
        <v>156670008.64360002</v>
      </c>
      <c r="N36" s="92"/>
      <c r="O36" s="156"/>
      <c r="P36" s="99">
        <v>10</v>
      </c>
      <c r="Q36" s="156"/>
      <c r="R36" s="97" t="s">
        <v>477</v>
      </c>
      <c r="S36" s="97">
        <v>115992429.0353</v>
      </c>
      <c r="T36" s="97">
        <v>0</v>
      </c>
      <c r="U36" s="97">
        <v>5621107.2029999997</v>
      </c>
      <c r="V36" s="97">
        <v>2498953.3171999999</v>
      </c>
      <c r="W36" s="97">
        <v>3723374.6900000004</v>
      </c>
      <c r="X36" s="97">
        <v>0</v>
      </c>
      <c r="Y36" s="97">
        <f t="shared" si="4"/>
        <v>3723374.6900000004</v>
      </c>
      <c r="Z36" s="97">
        <v>66908764.6061</v>
      </c>
      <c r="AA36" s="98">
        <f t="shared" si="5"/>
        <v>194744628.85159999</v>
      </c>
    </row>
    <row r="37" spans="1:27" ht="24.9" customHeight="1" x14ac:dyDescent="0.25">
      <c r="A37" s="154"/>
      <c r="B37" s="156"/>
      <c r="C37" s="93">
        <v>13</v>
      </c>
      <c r="D37" s="97" t="s">
        <v>98</v>
      </c>
      <c r="E37" s="97">
        <v>105308553.6094</v>
      </c>
      <c r="F37" s="97">
        <v>0</v>
      </c>
      <c r="G37" s="97">
        <v>5103356.0911999997</v>
      </c>
      <c r="H37" s="97">
        <v>2268778.7604999999</v>
      </c>
      <c r="I37" s="97">
        <v>3380420.65</v>
      </c>
      <c r="J37" s="97">
        <v>0</v>
      </c>
      <c r="K37" s="97">
        <f t="shared" si="1"/>
        <v>3380420.65</v>
      </c>
      <c r="L37" s="97">
        <v>61811729.033500001</v>
      </c>
      <c r="M37" s="98">
        <f t="shared" si="2"/>
        <v>177872838.1446</v>
      </c>
      <c r="N37" s="92"/>
      <c r="O37" s="156"/>
      <c r="P37" s="99">
        <v>11</v>
      </c>
      <c r="Q37" s="156"/>
      <c r="R37" s="97" t="s">
        <v>478</v>
      </c>
      <c r="S37" s="97">
        <v>95730535.926200002</v>
      </c>
      <c r="T37" s="97">
        <v>0</v>
      </c>
      <c r="U37" s="97">
        <v>4639195.9331999999</v>
      </c>
      <c r="V37" s="97">
        <v>2062428.9214999999</v>
      </c>
      <c r="W37" s="97">
        <v>3072964.83</v>
      </c>
      <c r="X37" s="97">
        <v>0</v>
      </c>
      <c r="Y37" s="97">
        <f t="shared" si="4"/>
        <v>3072964.83</v>
      </c>
      <c r="Z37" s="97">
        <v>54454983.653800003</v>
      </c>
      <c r="AA37" s="98">
        <f t="shared" si="5"/>
        <v>159960109.2647</v>
      </c>
    </row>
    <row r="38" spans="1:27" ht="24.9" customHeight="1" x14ac:dyDescent="0.25">
      <c r="A38" s="154"/>
      <c r="B38" s="156"/>
      <c r="C38" s="93">
        <v>14</v>
      </c>
      <c r="D38" s="97" t="s">
        <v>99</v>
      </c>
      <c r="E38" s="97">
        <v>102090406.0095</v>
      </c>
      <c r="F38" s="97">
        <v>0</v>
      </c>
      <c r="G38" s="97">
        <v>4947401.4929999998</v>
      </c>
      <c r="H38" s="97">
        <v>2199446.6438000002</v>
      </c>
      <c r="I38" s="97">
        <v>3277117.62</v>
      </c>
      <c r="J38" s="97">
        <v>0</v>
      </c>
      <c r="K38" s="97">
        <f t="shared" si="1"/>
        <v>3277117.62</v>
      </c>
      <c r="L38" s="97">
        <v>62083169.443700001</v>
      </c>
      <c r="M38" s="98">
        <f t="shared" si="2"/>
        <v>174597541.21000001</v>
      </c>
      <c r="N38" s="92"/>
      <c r="O38" s="156"/>
      <c r="P38" s="99">
        <v>12</v>
      </c>
      <c r="Q38" s="156"/>
      <c r="R38" s="97" t="s">
        <v>479</v>
      </c>
      <c r="S38" s="97">
        <v>106325219.5635</v>
      </c>
      <c r="T38" s="97">
        <v>0</v>
      </c>
      <c r="U38" s="97">
        <v>5152624.7233999996</v>
      </c>
      <c r="V38" s="97">
        <v>2290681.9208</v>
      </c>
      <c r="W38" s="97">
        <v>3413055.79</v>
      </c>
      <c r="X38" s="97">
        <v>0</v>
      </c>
      <c r="Y38" s="97">
        <f t="shared" si="4"/>
        <v>3413055.79</v>
      </c>
      <c r="Z38" s="97">
        <v>60656766.204300001</v>
      </c>
      <c r="AA38" s="98">
        <f t="shared" si="5"/>
        <v>177838348.20200002</v>
      </c>
    </row>
    <row r="39" spans="1:27" ht="24.9" customHeight="1" x14ac:dyDescent="0.25">
      <c r="A39" s="154"/>
      <c r="B39" s="156"/>
      <c r="C39" s="93">
        <v>15</v>
      </c>
      <c r="D39" s="97" t="s">
        <v>100</v>
      </c>
      <c r="E39" s="97">
        <v>97418811.212399989</v>
      </c>
      <c r="F39" s="97">
        <v>0</v>
      </c>
      <c r="G39" s="97">
        <v>4721011.4143000003</v>
      </c>
      <c r="H39" s="97">
        <v>2098801.3051</v>
      </c>
      <c r="I39" s="97">
        <v>3127158.7199999997</v>
      </c>
      <c r="J39" s="97">
        <v>0</v>
      </c>
      <c r="K39" s="97">
        <f t="shared" si="1"/>
        <v>3127158.7199999997</v>
      </c>
      <c r="L39" s="97">
        <v>61554778.769500002</v>
      </c>
      <c r="M39" s="98">
        <f t="shared" si="2"/>
        <v>168920561.42129999</v>
      </c>
      <c r="N39" s="92"/>
      <c r="O39" s="156"/>
      <c r="P39" s="99">
        <v>13</v>
      </c>
      <c r="Q39" s="156"/>
      <c r="R39" s="97" t="s">
        <v>480</v>
      </c>
      <c r="S39" s="97">
        <v>115870385.0548</v>
      </c>
      <c r="T39" s="97">
        <v>0</v>
      </c>
      <c r="U39" s="97">
        <v>5615192.8317</v>
      </c>
      <c r="V39" s="97">
        <v>2496323.9885</v>
      </c>
      <c r="W39" s="97">
        <v>3719457.05</v>
      </c>
      <c r="X39" s="97">
        <v>0</v>
      </c>
      <c r="Y39" s="97">
        <f t="shared" si="4"/>
        <v>3719457.05</v>
      </c>
      <c r="Z39" s="97">
        <v>63950026.661200002</v>
      </c>
      <c r="AA39" s="98">
        <f t="shared" si="5"/>
        <v>191651385.5862</v>
      </c>
    </row>
    <row r="40" spans="1:27" ht="24.9" customHeight="1" x14ac:dyDescent="0.25">
      <c r="A40" s="154"/>
      <c r="B40" s="156"/>
      <c r="C40" s="93">
        <v>16</v>
      </c>
      <c r="D40" s="97" t="s">
        <v>101</v>
      </c>
      <c r="E40" s="97">
        <v>90757797.766199991</v>
      </c>
      <c r="F40" s="97">
        <v>0</v>
      </c>
      <c r="G40" s="97">
        <v>4398212.1505000005</v>
      </c>
      <c r="H40" s="97">
        <v>1955295.7178</v>
      </c>
      <c r="I40" s="97">
        <v>2913339.16</v>
      </c>
      <c r="J40" s="97">
        <v>0</v>
      </c>
      <c r="K40" s="97">
        <f t="shared" si="1"/>
        <v>2913339.16</v>
      </c>
      <c r="L40" s="97">
        <v>58789784.071699999</v>
      </c>
      <c r="M40" s="98">
        <f t="shared" si="2"/>
        <v>158814428.8662</v>
      </c>
      <c r="N40" s="92"/>
      <c r="O40" s="156"/>
      <c r="P40" s="99">
        <v>14</v>
      </c>
      <c r="Q40" s="156"/>
      <c r="R40" s="97" t="s">
        <v>481</v>
      </c>
      <c r="S40" s="97">
        <v>115599456.18620001</v>
      </c>
      <c r="T40" s="97">
        <v>0</v>
      </c>
      <c r="U40" s="97">
        <v>5602063.3525</v>
      </c>
      <c r="V40" s="97">
        <v>2490487.0682000001</v>
      </c>
      <c r="W40" s="97">
        <v>3710760.1999999997</v>
      </c>
      <c r="X40" s="97">
        <v>0</v>
      </c>
      <c r="Y40" s="97">
        <f t="shared" si="4"/>
        <v>3710760.1999999997</v>
      </c>
      <c r="Z40" s="97">
        <v>67639517.666099995</v>
      </c>
      <c r="AA40" s="98">
        <f t="shared" si="5"/>
        <v>195042284.47300002</v>
      </c>
    </row>
    <row r="41" spans="1:27" ht="24.9" customHeight="1" x14ac:dyDescent="0.25">
      <c r="A41" s="154"/>
      <c r="B41" s="156"/>
      <c r="C41" s="93">
        <v>17</v>
      </c>
      <c r="D41" s="97" t="s">
        <v>102</v>
      </c>
      <c r="E41" s="97">
        <v>86252309.735699996</v>
      </c>
      <c r="F41" s="97">
        <v>0</v>
      </c>
      <c r="G41" s="97">
        <v>4179871.7688000002</v>
      </c>
      <c r="H41" s="97">
        <v>1858229.0009999999</v>
      </c>
      <c r="I41" s="97">
        <v>2768712.31</v>
      </c>
      <c r="J41" s="97">
        <v>0</v>
      </c>
      <c r="K41" s="97">
        <f t="shared" si="1"/>
        <v>2768712.31</v>
      </c>
      <c r="L41" s="97">
        <v>54016280.237000003</v>
      </c>
      <c r="M41" s="98">
        <f t="shared" si="2"/>
        <v>149075403.05250001</v>
      </c>
      <c r="N41" s="92"/>
      <c r="O41" s="156"/>
      <c r="P41" s="99">
        <v>15</v>
      </c>
      <c r="Q41" s="156"/>
      <c r="R41" s="97" t="s">
        <v>482</v>
      </c>
      <c r="S41" s="97">
        <v>100947848.4593</v>
      </c>
      <c r="T41" s="97">
        <v>0</v>
      </c>
      <c r="U41" s="97">
        <v>4892032.0301000001</v>
      </c>
      <c r="V41" s="97">
        <v>2174831.2615</v>
      </c>
      <c r="W41" s="97">
        <v>3240441.35</v>
      </c>
      <c r="X41" s="97">
        <v>0</v>
      </c>
      <c r="Y41" s="97">
        <f t="shared" si="4"/>
        <v>3240441.35</v>
      </c>
      <c r="Z41" s="97">
        <v>60667009.238600001</v>
      </c>
      <c r="AA41" s="98">
        <f t="shared" si="5"/>
        <v>171922162.33950001</v>
      </c>
    </row>
    <row r="42" spans="1:27" ht="24.9" customHeight="1" x14ac:dyDescent="0.25">
      <c r="A42" s="154"/>
      <c r="B42" s="156"/>
      <c r="C42" s="93">
        <v>18</v>
      </c>
      <c r="D42" s="97" t="s">
        <v>103</v>
      </c>
      <c r="E42" s="97">
        <v>97709667.490100011</v>
      </c>
      <c r="F42" s="97">
        <v>0</v>
      </c>
      <c r="G42" s="97">
        <v>4735106.5950999996</v>
      </c>
      <c r="H42" s="97">
        <v>2105067.5438000001</v>
      </c>
      <c r="I42" s="97">
        <v>3136495.25</v>
      </c>
      <c r="J42" s="97">
        <v>0</v>
      </c>
      <c r="K42" s="97">
        <f t="shared" si="1"/>
        <v>3136495.25</v>
      </c>
      <c r="L42" s="97">
        <v>61304573.918399997</v>
      </c>
      <c r="M42" s="98">
        <f t="shared" si="2"/>
        <v>168990910.7974</v>
      </c>
      <c r="N42" s="92"/>
      <c r="O42" s="156"/>
      <c r="P42" s="99">
        <v>16</v>
      </c>
      <c r="Q42" s="156"/>
      <c r="R42" s="97" t="s">
        <v>483</v>
      </c>
      <c r="S42" s="97">
        <v>113725352.8743</v>
      </c>
      <c r="T42" s="97">
        <v>0</v>
      </c>
      <c r="U42" s="97">
        <v>5511242.4625000004</v>
      </c>
      <c r="V42" s="97">
        <v>2450111.1856</v>
      </c>
      <c r="W42" s="97">
        <v>3650601.1999999997</v>
      </c>
      <c r="X42" s="97">
        <v>0</v>
      </c>
      <c r="Y42" s="97">
        <f t="shared" si="4"/>
        <v>3650601.1999999997</v>
      </c>
      <c r="Z42" s="97">
        <v>60666384.663400002</v>
      </c>
      <c r="AA42" s="98">
        <f t="shared" si="5"/>
        <v>186003692.3858</v>
      </c>
    </row>
    <row r="43" spans="1:27" ht="24.9" customHeight="1" x14ac:dyDescent="0.25">
      <c r="A43" s="154"/>
      <c r="B43" s="156"/>
      <c r="C43" s="93">
        <v>19</v>
      </c>
      <c r="D43" s="97" t="s">
        <v>104</v>
      </c>
      <c r="E43" s="97">
        <v>122988908.1997</v>
      </c>
      <c r="F43" s="97">
        <v>0</v>
      </c>
      <c r="G43" s="97">
        <v>5960163.4654000001</v>
      </c>
      <c r="H43" s="97">
        <v>2649686.2138999999</v>
      </c>
      <c r="I43" s="97">
        <v>3947962.7399999998</v>
      </c>
      <c r="J43" s="97">
        <v>0</v>
      </c>
      <c r="K43" s="97">
        <f t="shared" si="1"/>
        <v>3947962.7399999998</v>
      </c>
      <c r="L43" s="97">
        <v>66754367.850000001</v>
      </c>
      <c r="M43" s="98">
        <f t="shared" si="2"/>
        <v>202301088.46899998</v>
      </c>
      <c r="N43" s="92"/>
      <c r="O43" s="156"/>
      <c r="P43" s="99">
        <v>17</v>
      </c>
      <c r="Q43" s="156"/>
      <c r="R43" s="97" t="s">
        <v>484</v>
      </c>
      <c r="S43" s="97">
        <v>117397109.71169999</v>
      </c>
      <c r="T43" s="97">
        <v>0</v>
      </c>
      <c r="U43" s="97">
        <v>5689179.4102999996</v>
      </c>
      <c r="V43" s="97">
        <v>2529215.9081999999</v>
      </c>
      <c r="W43" s="97">
        <v>3768465.15</v>
      </c>
      <c r="X43" s="97">
        <v>0</v>
      </c>
      <c r="Y43" s="97">
        <f t="shared" si="4"/>
        <v>3768465.15</v>
      </c>
      <c r="Z43" s="97">
        <v>64805569.858999997</v>
      </c>
      <c r="AA43" s="98">
        <f t="shared" si="5"/>
        <v>194189540.03920001</v>
      </c>
    </row>
    <row r="44" spans="1:27" ht="24.9" customHeight="1" x14ac:dyDescent="0.25">
      <c r="A44" s="154"/>
      <c r="B44" s="156"/>
      <c r="C44" s="93">
        <v>20</v>
      </c>
      <c r="D44" s="97" t="s">
        <v>105</v>
      </c>
      <c r="E44" s="97">
        <v>105374542.84789999</v>
      </c>
      <c r="F44" s="97">
        <v>0</v>
      </c>
      <c r="G44" s="97">
        <v>5106553.9948000005</v>
      </c>
      <c r="H44" s="97">
        <v>2270200.4397999998</v>
      </c>
      <c r="I44" s="97">
        <v>3382538.92</v>
      </c>
      <c r="J44" s="97">
        <v>0</v>
      </c>
      <c r="K44" s="97">
        <f t="shared" si="1"/>
        <v>3382538.92</v>
      </c>
      <c r="L44" s="97">
        <v>49184191.2425</v>
      </c>
      <c r="M44" s="98">
        <f t="shared" si="2"/>
        <v>165318027.44499999</v>
      </c>
      <c r="N44" s="92"/>
      <c r="O44" s="156"/>
      <c r="P44" s="99">
        <v>18</v>
      </c>
      <c r="Q44" s="156"/>
      <c r="R44" s="97" t="s">
        <v>485</v>
      </c>
      <c r="S44" s="97">
        <v>112381310.47489999</v>
      </c>
      <c r="T44" s="97">
        <v>0</v>
      </c>
      <c r="U44" s="97">
        <v>5446108.8454999998</v>
      </c>
      <c r="V44" s="97">
        <v>2421154.9918999998</v>
      </c>
      <c r="W44" s="97">
        <v>3607457.23</v>
      </c>
      <c r="X44" s="97">
        <v>0</v>
      </c>
      <c r="Y44" s="97">
        <f t="shared" si="4"/>
        <v>3607457.23</v>
      </c>
      <c r="Z44" s="97">
        <v>62496764.934699997</v>
      </c>
      <c r="AA44" s="98">
        <f t="shared" si="5"/>
        <v>186352796.477</v>
      </c>
    </row>
    <row r="45" spans="1:27" ht="24.9" customHeight="1" x14ac:dyDescent="0.25">
      <c r="A45" s="154"/>
      <c r="B45" s="156"/>
      <c r="C45" s="103">
        <v>21</v>
      </c>
      <c r="D45" s="97" t="s">
        <v>798</v>
      </c>
      <c r="E45" s="97">
        <v>102115882.09980001</v>
      </c>
      <c r="F45" s="97">
        <v>0</v>
      </c>
      <c r="G45" s="97">
        <v>4948636.0892000003</v>
      </c>
      <c r="H45" s="97">
        <v>2199995.5033999998</v>
      </c>
      <c r="I45" s="97">
        <v>3277935.41</v>
      </c>
      <c r="J45" s="97">
        <v>0</v>
      </c>
      <c r="K45" s="97">
        <f t="shared" si="1"/>
        <v>3277935.41</v>
      </c>
      <c r="L45" s="97">
        <v>66992955.601199999</v>
      </c>
      <c r="M45" s="98">
        <f t="shared" si="2"/>
        <v>179535404.70359999</v>
      </c>
      <c r="N45" s="92"/>
      <c r="O45" s="156"/>
      <c r="P45" s="99">
        <v>19</v>
      </c>
      <c r="Q45" s="156"/>
      <c r="R45" s="97" t="s">
        <v>486</v>
      </c>
      <c r="S45" s="97">
        <v>123238925.1416</v>
      </c>
      <c r="T45" s="97">
        <v>0</v>
      </c>
      <c r="U45" s="97">
        <v>5972279.5318999998</v>
      </c>
      <c r="V45" s="97">
        <v>2655072.6055000001</v>
      </c>
      <c r="W45" s="97">
        <v>3955988.3200000003</v>
      </c>
      <c r="X45" s="97">
        <v>0</v>
      </c>
      <c r="Y45" s="97">
        <f t="shared" si="4"/>
        <v>3955988.3200000003</v>
      </c>
      <c r="Z45" s="97">
        <v>70158804.454699993</v>
      </c>
      <c r="AA45" s="98">
        <f t="shared" si="5"/>
        <v>205981070.0537</v>
      </c>
    </row>
    <row r="46" spans="1:27" ht="24.9" customHeight="1" x14ac:dyDescent="0.25">
      <c r="A46" s="93"/>
      <c r="B46" s="164" t="s">
        <v>899</v>
      </c>
      <c r="C46" s="164"/>
      <c r="D46" s="100"/>
      <c r="E46" s="100">
        <f>SUM(E25:E45)</f>
        <v>2160990256.2607999</v>
      </c>
      <c r="F46" s="100">
        <f t="shared" ref="F46:L46" si="7">SUM(F25:F45)</f>
        <v>0</v>
      </c>
      <c r="G46" s="100">
        <f>SUM(G25:G45)</f>
        <v>104723713.4039</v>
      </c>
      <c r="H46" s="100">
        <f t="shared" si="7"/>
        <v>46556605.584300004</v>
      </c>
      <c r="I46" s="100">
        <f t="shared" si="7"/>
        <v>69368117.25999999</v>
      </c>
      <c r="J46" s="100">
        <f t="shared" si="7"/>
        <v>0</v>
      </c>
      <c r="K46" s="100">
        <f t="shared" si="1"/>
        <v>69368117.25999999</v>
      </c>
      <c r="L46" s="100">
        <f t="shared" si="7"/>
        <v>1292099353.8613999</v>
      </c>
      <c r="M46" s="101">
        <f t="shared" si="2"/>
        <v>3673738046.3703995</v>
      </c>
      <c r="N46" s="92"/>
      <c r="O46" s="156"/>
      <c r="P46" s="99">
        <v>20</v>
      </c>
      <c r="Q46" s="156"/>
      <c r="R46" s="97" t="s">
        <v>487</v>
      </c>
      <c r="S46" s="97">
        <v>98137927.981199995</v>
      </c>
      <c r="T46" s="97">
        <v>-1E-4</v>
      </c>
      <c r="U46" s="97">
        <v>4755860.5199999996</v>
      </c>
      <c r="V46" s="97">
        <v>2114294.0337999999</v>
      </c>
      <c r="W46" s="97">
        <v>3150242.4799999995</v>
      </c>
      <c r="X46" s="97">
        <v>0</v>
      </c>
      <c r="Y46" s="97">
        <f t="shared" si="4"/>
        <v>3150242.4799999995</v>
      </c>
      <c r="Z46" s="97">
        <v>58378690.383000001</v>
      </c>
      <c r="AA46" s="98">
        <f t="shared" si="5"/>
        <v>166537015.39789999</v>
      </c>
    </row>
    <row r="47" spans="1:27" ht="24.9" customHeight="1" x14ac:dyDescent="0.25">
      <c r="A47" s="154">
        <v>3</v>
      </c>
      <c r="B47" s="155" t="s">
        <v>900</v>
      </c>
      <c r="C47" s="104">
        <v>1</v>
      </c>
      <c r="D47" s="97" t="s">
        <v>106</v>
      </c>
      <c r="E47" s="97">
        <v>98055387.256999999</v>
      </c>
      <c r="F47" s="97">
        <v>0</v>
      </c>
      <c r="G47" s="97">
        <v>4751860.5153999999</v>
      </c>
      <c r="H47" s="97">
        <v>2112515.7675999999</v>
      </c>
      <c r="I47" s="97">
        <v>3147592.91</v>
      </c>
      <c r="J47" s="97">
        <f>I47/2</f>
        <v>1573796.4550000001</v>
      </c>
      <c r="K47" s="97">
        <f>I47-J47</f>
        <v>1573796.4550000001</v>
      </c>
      <c r="L47" s="97">
        <v>56846588.070100002</v>
      </c>
      <c r="M47" s="98">
        <f t="shared" si="2"/>
        <v>163340148.06509998</v>
      </c>
      <c r="N47" s="92"/>
      <c r="O47" s="156"/>
      <c r="P47" s="99">
        <v>21</v>
      </c>
      <c r="Q47" s="156"/>
      <c r="R47" s="97" t="s">
        <v>50</v>
      </c>
      <c r="S47" s="97">
        <v>135161863.49380001</v>
      </c>
      <c r="T47" s="97">
        <v>0</v>
      </c>
      <c r="U47" s="97">
        <v>6550076.8525</v>
      </c>
      <c r="V47" s="97">
        <v>2911941.6669000001</v>
      </c>
      <c r="W47" s="97">
        <v>4338716.47</v>
      </c>
      <c r="X47" s="97">
        <v>0</v>
      </c>
      <c r="Y47" s="97">
        <f t="shared" si="4"/>
        <v>4338716.47</v>
      </c>
      <c r="Z47" s="97">
        <v>79242627.107600003</v>
      </c>
      <c r="AA47" s="98">
        <f t="shared" si="5"/>
        <v>228205225.59080002</v>
      </c>
    </row>
    <row r="48" spans="1:27" ht="24.9" customHeight="1" x14ac:dyDescent="0.25">
      <c r="A48" s="154"/>
      <c r="B48" s="156"/>
      <c r="C48" s="93">
        <v>2</v>
      </c>
      <c r="D48" s="97" t="s">
        <v>107</v>
      </c>
      <c r="E48" s="97">
        <v>76561497.281800002</v>
      </c>
      <c r="F48" s="97">
        <v>0</v>
      </c>
      <c r="G48" s="97">
        <v>3710245.4654000001</v>
      </c>
      <c r="H48" s="97">
        <v>1649449.0992999999</v>
      </c>
      <c r="I48" s="97">
        <v>2457635.75</v>
      </c>
      <c r="J48" s="97">
        <f t="shared" ref="J48:J77" si="8">I48/2</f>
        <v>1228817.875</v>
      </c>
      <c r="K48" s="97">
        <f t="shared" ref="K48:K111" si="9">I48-J48</f>
        <v>1228817.875</v>
      </c>
      <c r="L48" s="97">
        <v>47034885.403399996</v>
      </c>
      <c r="M48" s="98">
        <f t="shared" si="2"/>
        <v>130184895.12489998</v>
      </c>
      <c r="N48" s="92"/>
      <c r="O48" s="156"/>
      <c r="P48" s="99">
        <v>22</v>
      </c>
      <c r="Q48" s="156"/>
      <c r="R48" s="97" t="s">
        <v>488</v>
      </c>
      <c r="S48" s="97">
        <v>95105696.690299988</v>
      </c>
      <c r="T48" s="97">
        <v>0</v>
      </c>
      <c r="U48" s="97">
        <v>4608915.6090000002</v>
      </c>
      <c r="V48" s="97">
        <v>2048967.318</v>
      </c>
      <c r="W48" s="97">
        <v>3052907.39</v>
      </c>
      <c r="X48" s="97">
        <v>0</v>
      </c>
      <c r="Y48" s="97">
        <f t="shared" si="4"/>
        <v>3052907.39</v>
      </c>
      <c r="Z48" s="97">
        <v>54149941.094400004</v>
      </c>
      <c r="AA48" s="98">
        <f t="shared" si="5"/>
        <v>158966428.10170001</v>
      </c>
    </row>
    <row r="49" spans="1:27" ht="24.9" customHeight="1" x14ac:dyDescent="0.25">
      <c r="A49" s="154"/>
      <c r="B49" s="156"/>
      <c r="C49" s="93">
        <v>3</v>
      </c>
      <c r="D49" s="97" t="s">
        <v>108</v>
      </c>
      <c r="E49" s="97">
        <v>101082866.01099999</v>
      </c>
      <c r="F49" s="97">
        <v>0</v>
      </c>
      <c r="G49" s="97">
        <v>4898575.1135999998</v>
      </c>
      <c r="H49" s="97">
        <v>2177740.0942000002</v>
      </c>
      <c r="I49" s="97">
        <v>3244775.43</v>
      </c>
      <c r="J49" s="97">
        <f t="shared" si="8"/>
        <v>1622387.7150000001</v>
      </c>
      <c r="K49" s="97">
        <f t="shared" si="9"/>
        <v>1622387.7150000001</v>
      </c>
      <c r="L49" s="97">
        <v>61027120.1483</v>
      </c>
      <c r="M49" s="98">
        <f t="shared" si="2"/>
        <v>170808689.0821</v>
      </c>
      <c r="N49" s="92"/>
      <c r="O49" s="156"/>
      <c r="P49" s="99">
        <v>23</v>
      </c>
      <c r="Q49" s="156"/>
      <c r="R49" s="97" t="s">
        <v>489</v>
      </c>
      <c r="S49" s="97">
        <v>89849672.000400007</v>
      </c>
      <c r="T49" s="97">
        <v>0</v>
      </c>
      <c r="U49" s="97">
        <v>4354203.4826999996</v>
      </c>
      <c r="V49" s="97">
        <v>1935730.959</v>
      </c>
      <c r="W49" s="97">
        <v>2884188.1900000004</v>
      </c>
      <c r="X49" s="97">
        <v>0</v>
      </c>
      <c r="Y49" s="97">
        <f t="shared" si="4"/>
        <v>2884188.1900000004</v>
      </c>
      <c r="Z49" s="97">
        <v>51862246.814000003</v>
      </c>
      <c r="AA49" s="98">
        <f t="shared" si="5"/>
        <v>150886041.44610003</v>
      </c>
    </row>
    <row r="50" spans="1:27" ht="24.9" customHeight="1" x14ac:dyDescent="0.25">
      <c r="A50" s="154"/>
      <c r="B50" s="156"/>
      <c r="C50" s="93">
        <v>4</v>
      </c>
      <c r="D50" s="97" t="s">
        <v>109</v>
      </c>
      <c r="E50" s="97">
        <v>77491498.114600003</v>
      </c>
      <c r="F50" s="97">
        <v>0</v>
      </c>
      <c r="G50" s="97">
        <v>3755314.2204</v>
      </c>
      <c r="H50" s="97">
        <v>1669485.1368</v>
      </c>
      <c r="I50" s="97">
        <v>2487488.92</v>
      </c>
      <c r="J50" s="97">
        <f t="shared" si="8"/>
        <v>1243744.46</v>
      </c>
      <c r="K50" s="97">
        <f t="shared" si="9"/>
        <v>1243744.46</v>
      </c>
      <c r="L50" s="97">
        <v>48790191.728</v>
      </c>
      <c r="M50" s="98">
        <f t="shared" si="2"/>
        <v>132950233.65980001</v>
      </c>
      <c r="N50" s="92"/>
      <c r="O50" s="156"/>
      <c r="P50" s="99">
        <v>24</v>
      </c>
      <c r="Q50" s="156"/>
      <c r="R50" s="97" t="s">
        <v>490</v>
      </c>
      <c r="S50" s="97">
        <v>109300779.2393</v>
      </c>
      <c r="T50" s="97">
        <v>0</v>
      </c>
      <c r="U50" s="97">
        <v>5296823.2719999999</v>
      </c>
      <c r="V50" s="97">
        <v>2354787.6971999998</v>
      </c>
      <c r="W50" s="97">
        <v>3508571.71</v>
      </c>
      <c r="X50" s="97">
        <v>0</v>
      </c>
      <c r="Y50" s="97">
        <f t="shared" si="4"/>
        <v>3508571.71</v>
      </c>
      <c r="Z50" s="97">
        <v>64592464.778700002</v>
      </c>
      <c r="AA50" s="98">
        <f t="shared" si="5"/>
        <v>185053426.6972</v>
      </c>
    </row>
    <row r="51" spans="1:27" ht="24.9" customHeight="1" x14ac:dyDescent="0.25">
      <c r="A51" s="154"/>
      <c r="B51" s="156"/>
      <c r="C51" s="93">
        <v>5</v>
      </c>
      <c r="D51" s="97" t="s">
        <v>110</v>
      </c>
      <c r="E51" s="97">
        <v>104135848.9481</v>
      </c>
      <c r="F51" s="97">
        <v>0</v>
      </c>
      <c r="G51" s="97">
        <v>5046525.6698000003</v>
      </c>
      <c r="H51" s="97">
        <v>2243513.8856000002</v>
      </c>
      <c r="I51" s="97">
        <v>3342776.66</v>
      </c>
      <c r="J51" s="97">
        <f t="shared" si="8"/>
        <v>1671388.33</v>
      </c>
      <c r="K51" s="97">
        <f t="shared" si="9"/>
        <v>1671388.33</v>
      </c>
      <c r="L51" s="97">
        <v>63539286.778899997</v>
      </c>
      <c r="M51" s="98">
        <f t="shared" si="2"/>
        <v>176636563.6124</v>
      </c>
      <c r="N51" s="92"/>
      <c r="O51" s="156"/>
      <c r="P51" s="99">
        <v>25</v>
      </c>
      <c r="Q51" s="156"/>
      <c r="R51" s="97" t="s">
        <v>491</v>
      </c>
      <c r="S51" s="97">
        <v>108767400.49970001</v>
      </c>
      <c r="T51" s="97">
        <v>0</v>
      </c>
      <c r="U51" s="97">
        <v>5270975.2138</v>
      </c>
      <c r="V51" s="97">
        <v>2343296.5285</v>
      </c>
      <c r="W51" s="97">
        <v>3491450.18</v>
      </c>
      <c r="X51" s="97">
        <v>0</v>
      </c>
      <c r="Y51" s="97">
        <f t="shared" si="4"/>
        <v>3491450.18</v>
      </c>
      <c r="Z51" s="97">
        <v>62311765.741300002</v>
      </c>
      <c r="AA51" s="98">
        <f t="shared" si="5"/>
        <v>182184888.16330004</v>
      </c>
    </row>
    <row r="52" spans="1:27" ht="24.9" customHeight="1" x14ac:dyDescent="0.25">
      <c r="A52" s="154"/>
      <c r="B52" s="156"/>
      <c r="C52" s="93">
        <v>6</v>
      </c>
      <c r="D52" s="97" t="s">
        <v>111</v>
      </c>
      <c r="E52" s="97">
        <v>90766122.945900008</v>
      </c>
      <c r="F52" s="97">
        <v>0</v>
      </c>
      <c r="G52" s="97">
        <v>4398615.5970999999</v>
      </c>
      <c r="H52" s="97">
        <v>1955475.0763999999</v>
      </c>
      <c r="I52" s="97">
        <v>2913606.41</v>
      </c>
      <c r="J52" s="97">
        <f t="shared" si="8"/>
        <v>1456803.2050000001</v>
      </c>
      <c r="K52" s="97">
        <f t="shared" si="9"/>
        <v>1456803.2050000001</v>
      </c>
      <c r="L52" s="97">
        <v>52640448.406099997</v>
      </c>
      <c r="M52" s="98">
        <f t="shared" si="2"/>
        <v>151217465.23050001</v>
      </c>
      <c r="N52" s="92"/>
      <c r="O52" s="156"/>
      <c r="P52" s="99">
        <v>26</v>
      </c>
      <c r="Q52" s="156"/>
      <c r="R52" s="97" t="s">
        <v>492</v>
      </c>
      <c r="S52" s="97">
        <v>103173695.8462</v>
      </c>
      <c r="T52" s="97">
        <v>0</v>
      </c>
      <c r="U52" s="97">
        <v>4999898.7843000004</v>
      </c>
      <c r="V52" s="97">
        <v>2222785.1562000001</v>
      </c>
      <c r="W52" s="97">
        <v>3311891.3899999997</v>
      </c>
      <c r="X52" s="97">
        <v>0</v>
      </c>
      <c r="Y52" s="97">
        <f t="shared" si="4"/>
        <v>3311891.3899999997</v>
      </c>
      <c r="Z52" s="97">
        <v>61568021.515799999</v>
      </c>
      <c r="AA52" s="98">
        <f t="shared" si="5"/>
        <v>175276292.6925</v>
      </c>
    </row>
    <row r="53" spans="1:27" ht="24.9" customHeight="1" x14ac:dyDescent="0.25">
      <c r="A53" s="154"/>
      <c r="B53" s="156"/>
      <c r="C53" s="93">
        <v>7</v>
      </c>
      <c r="D53" s="97" t="s">
        <v>112</v>
      </c>
      <c r="E53" s="97">
        <v>102944591.7016</v>
      </c>
      <c r="F53" s="97">
        <v>0</v>
      </c>
      <c r="G53" s="97">
        <v>4988796.1716999998</v>
      </c>
      <c r="H53" s="97">
        <v>2217849.3117999998</v>
      </c>
      <c r="I53" s="97">
        <v>3304537.12</v>
      </c>
      <c r="J53" s="97">
        <f t="shared" si="8"/>
        <v>1652268.56</v>
      </c>
      <c r="K53" s="97">
        <f t="shared" si="9"/>
        <v>1652268.56</v>
      </c>
      <c r="L53" s="97">
        <v>60618273.179899998</v>
      </c>
      <c r="M53" s="98">
        <f t="shared" si="2"/>
        <v>172421778.92500001</v>
      </c>
      <c r="N53" s="92"/>
      <c r="O53" s="156"/>
      <c r="P53" s="99">
        <v>27</v>
      </c>
      <c r="Q53" s="156"/>
      <c r="R53" s="97" t="s">
        <v>493</v>
      </c>
      <c r="S53" s="97">
        <v>105340577.99329999</v>
      </c>
      <c r="T53" s="97">
        <v>0</v>
      </c>
      <c r="U53" s="97">
        <v>5104908.0242999997</v>
      </c>
      <c r="V53" s="97">
        <v>2269468.6971999998</v>
      </c>
      <c r="W53" s="97">
        <v>3381448.64</v>
      </c>
      <c r="X53" s="97">
        <v>0</v>
      </c>
      <c r="Y53" s="97">
        <f t="shared" si="4"/>
        <v>3381448.64</v>
      </c>
      <c r="Z53" s="97">
        <v>61089347.032799996</v>
      </c>
      <c r="AA53" s="98">
        <f t="shared" si="5"/>
        <v>177185750.38759997</v>
      </c>
    </row>
    <row r="54" spans="1:27" ht="24.9" customHeight="1" x14ac:dyDescent="0.25">
      <c r="A54" s="154"/>
      <c r="B54" s="156"/>
      <c r="C54" s="93">
        <v>8</v>
      </c>
      <c r="D54" s="97" t="s">
        <v>113</v>
      </c>
      <c r="E54" s="97">
        <v>82484257.161800012</v>
      </c>
      <c r="F54" s="97">
        <v>0</v>
      </c>
      <c r="G54" s="97">
        <v>3997268.2346999999</v>
      </c>
      <c r="H54" s="97">
        <v>1777049.6725999999</v>
      </c>
      <c r="I54" s="97">
        <v>2647757.25</v>
      </c>
      <c r="J54" s="97">
        <f t="shared" si="8"/>
        <v>1323878.625</v>
      </c>
      <c r="K54" s="97">
        <f t="shared" si="9"/>
        <v>1323878.625</v>
      </c>
      <c r="L54" s="97">
        <v>48888250.044600002</v>
      </c>
      <c r="M54" s="98">
        <f t="shared" si="2"/>
        <v>138470703.7387</v>
      </c>
      <c r="N54" s="92"/>
      <c r="O54" s="156"/>
      <c r="P54" s="99">
        <v>28</v>
      </c>
      <c r="Q54" s="156"/>
      <c r="R54" s="97" t="s">
        <v>494</v>
      </c>
      <c r="S54" s="97">
        <v>88729904.844099998</v>
      </c>
      <c r="T54" s="97">
        <v>0</v>
      </c>
      <c r="U54" s="97">
        <v>4299938.4650999997</v>
      </c>
      <c r="V54" s="97">
        <v>1911606.5755</v>
      </c>
      <c r="W54" s="97">
        <v>2848243.5</v>
      </c>
      <c r="X54" s="97">
        <v>0</v>
      </c>
      <c r="Y54" s="97">
        <f t="shared" si="4"/>
        <v>2848243.5</v>
      </c>
      <c r="Z54" s="97">
        <v>53868132.734800003</v>
      </c>
      <c r="AA54" s="98">
        <f t="shared" si="5"/>
        <v>151657826.11950001</v>
      </c>
    </row>
    <row r="55" spans="1:27" ht="24.9" customHeight="1" x14ac:dyDescent="0.25">
      <c r="A55" s="154"/>
      <c r="B55" s="156"/>
      <c r="C55" s="93">
        <v>9</v>
      </c>
      <c r="D55" s="97" t="s">
        <v>114</v>
      </c>
      <c r="E55" s="97">
        <v>95725834.450199991</v>
      </c>
      <c r="F55" s="97">
        <v>0</v>
      </c>
      <c r="G55" s="97">
        <v>4638968.0948000001</v>
      </c>
      <c r="H55" s="97">
        <v>2062327.6322000001</v>
      </c>
      <c r="I55" s="97">
        <v>3072813.9</v>
      </c>
      <c r="J55" s="97">
        <f t="shared" si="8"/>
        <v>1536406.95</v>
      </c>
      <c r="K55" s="97">
        <f t="shared" si="9"/>
        <v>1536406.95</v>
      </c>
      <c r="L55" s="97">
        <v>56598132.029799998</v>
      </c>
      <c r="M55" s="98">
        <f t="shared" si="2"/>
        <v>160561669.15700001</v>
      </c>
      <c r="N55" s="92"/>
      <c r="O55" s="156"/>
      <c r="P55" s="99">
        <v>29</v>
      </c>
      <c r="Q55" s="156"/>
      <c r="R55" s="97" t="s">
        <v>495</v>
      </c>
      <c r="S55" s="97">
        <v>106170944.86480001</v>
      </c>
      <c r="T55" s="97">
        <v>0</v>
      </c>
      <c r="U55" s="97">
        <v>5145148.4198000003</v>
      </c>
      <c r="V55" s="97">
        <v>2287358.2102000001</v>
      </c>
      <c r="W55" s="97">
        <v>3408103.5500000003</v>
      </c>
      <c r="X55" s="97">
        <v>0</v>
      </c>
      <c r="Y55" s="97">
        <f t="shared" si="4"/>
        <v>3408103.5500000003</v>
      </c>
      <c r="Z55" s="97">
        <v>60911967.657499999</v>
      </c>
      <c r="AA55" s="98">
        <f t="shared" si="5"/>
        <v>177923522.70230001</v>
      </c>
    </row>
    <row r="56" spans="1:27" ht="24.9" customHeight="1" x14ac:dyDescent="0.25">
      <c r="A56" s="154"/>
      <c r="B56" s="156"/>
      <c r="C56" s="93">
        <v>10</v>
      </c>
      <c r="D56" s="97" t="s">
        <v>115</v>
      </c>
      <c r="E56" s="97">
        <v>104145276.2621</v>
      </c>
      <c r="F56" s="97">
        <v>0</v>
      </c>
      <c r="G56" s="97">
        <v>5046982.5267000003</v>
      </c>
      <c r="H56" s="97">
        <v>2243716.9887000001</v>
      </c>
      <c r="I56" s="97">
        <v>3343079.28</v>
      </c>
      <c r="J56" s="97">
        <f t="shared" si="8"/>
        <v>1671539.64</v>
      </c>
      <c r="K56" s="97">
        <f t="shared" si="9"/>
        <v>1671539.64</v>
      </c>
      <c r="L56" s="97">
        <v>63161043.998499997</v>
      </c>
      <c r="M56" s="98">
        <f t="shared" si="2"/>
        <v>176268559.41600001</v>
      </c>
      <c r="N56" s="92"/>
      <c r="O56" s="156"/>
      <c r="P56" s="99">
        <v>30</v>
      </c>
      <c r="Q56" s="156"/>
      <c r="R56" s="97" t="s">
        <v>496</v>
      </c>
      <c r="S56" s="97">
        <v>95772582.6083</v>
      </c>
      <c r="T56" s="97">
        <v>0</v>
      </c>
      <c r="U56" s="97">
        <v>4641233.5566999996</v>
      </c>
      <c r="V56" s="97">
        <v>2063334.7797000001</v>
      </c>
      <c r="W56" s="97">
        <v>3074314.5300000003</v>
      </c>
      <c r="X56" s="97">
        <v>0</v>
      </c>
      <c r="Y56" s="97">
        <f t="shared" si="4"/>
        <v>3074314.5300000003</v>
      </c>
      <c r="Z56" s="97">
        <v>58667244.155400001</v>
      </c>
      <c r="AA56" s="98">
        <f t="shared" si="5"/>
        <v>164218709.63010001</v>
      </c>
    </row>
    <row r="57" spans="1:27" ht="24.9" customHeight="1" x14ac:dyDescent="0.25">
      <c r="A57" s="154"/>
      <c r="B57" s="156"/>
      <c r="C57" s="93">
        <v>11</v>
      </c>
      <c r="D57" s="97" t="s">
        <v>116</v>
      </c>
      <c r="E57" s="97">
        <v>80153088.469899997</v>
      </c>
      <c r="F57" s="97">
        <v>0</v>
      </c>
      <c r="G57" s="97">
        <v>3884297.5068999999</v>
      </c>
      <c r="H57" s="97">
        <v>1726826.7246000001</v>
      </c>
      <c r="I57" s="97">
        <v>2572926.38</v>
      </c>
      <c r="J57" s="97">
        <f t="shared" si="8"/>
        <v>1286463.19</v>
      </c>
      <c r="K57" s="97">
        <f t="shared" si="9"/>
        <v>1286463.19</v>
      </c>
      <c r="L57" s="97">
        <v>48583332.400200002</v>
      </c>
      <c r="M57" s="98">
        <f t="shared" si="2"/>
        <v>135634008.29159999</v>
      </c>
      <c r="N57" s="92"/>
      <c r="O57" s="156"/>
      <c r="P57" s="99">
        <v>31</v>
      </c>
      <c r="Q57" s="156"/>
      <c r="R57" s="97" t="s">
        <v>497</v>
      </c>
      <c r="S57" s="97">
        <v>99228791.129999995</v>
      </c>
      <c r="T57" s="97">
        <v>0</v>
      </c>
      <c r="U57" s="97">
        <v>4808724.8210000005</v>
      </c>
      <c r="V57" s="97">
        <v>2137795.7061999999</v>
      </c>
      <c r="W57" s="97">
        <v>3185259.34</v>
      </c>
      <c r="X57" s="97">
        <v>0</v>
      </c>
      <c r="Y57" s="97">
        <f t="shared" si="4"/>
        <v>3185259.34</v>
      </c>
      <c r="Z57" s="97">
        <v>56456997.207900003</v>
      </c>
      <c r="AA57" s="98">
        <f t="shared" si="5"/>
        <v>165817568.2051</v>
      </c>
    </row>
    <row r="58" spans="1:27" ht="24.9" customHeight="1" x14ac:dyDescent="0.25">
      <c r="A58" s="154"/>
      <c r="B58" s="156"/>
      <c r="C58" s="93">
        <v>12</v>
      </c>
      <c r="D58" s="97" t="s">
        <v>117</v>
      </c>
      <c r="E58" s="97">
        <v>94806700.662699997</v>
      </c>
      <c r="F58" s="97">
        <v>0</v>
      </c>
      <c r="G58" s="97">
        <v>4594425.9675000003</v>
      </c>
      <c r="H58" s="97">
        <v>2042525.7154999999</v>
      </c>
      <c r="I58" s="97">
        <v>3043309.57</v>
      </c>
      <c r="J58" s="97">
        <f t="shared" si="8"/>
        <v>1521654.7849999999</v>
      </c>
      <c r="K58" s="97">
        <f t="shared" si="9"/>
        <v>1521654.7849999999</v>
      </c>
      <c r="L58" s="97">
        <v>55948948.499399997</v>
      </c>
      <c r="M58" s="98">
        <f t="shared" si="2"/>
        <v>158914255.63009998</v>
      </c>
      <c r="N58" s="92"/>
      <c r="O58" s="156"/>
      <c r="P58" s="99">
        <v>32</v>
      </c>
      <c r="Q58" s="156"/>
      <c r="R58" s="97" t="s">
        <v>498</v>
      </c>
      <c r="S58" s="97">
        <v>106470455.85919999</v>
      </c>
      <c r="T58" s="97">
        <v>0</v>
      </c>
      <c r="U58" s="97">
        <v>5159663.0171999997</v>
      </c>
      <c r="V58" s="97">
        <v>2293810.9071</v>
      </c>
      <c r="W58" s="97">
        <v>3417717.9000000004</v>
      </c>
      <c r="X58" s="97">
        <v>0</v>
      </c>
      <c r="Y58" s="97">
        <f t="shared" si="4"/>
        <v>3417717.9000000004</v>
      </c>
      <c r="Z58" s="97">
        <v>62419067.771799996</v>
      </c>
      <c r="AA58" s="98">
        <f t="shared" si="5"/>
        <v>179760715.45529997</v>
      </c>
    </row>
    <row r="59" spans="1:27" ht="24.9" customHeight="1" x14ac:dyDescent="0.25">
      <c r="A59" s="154"/>
      <c r="B59" s="156"/>
      <c r="C59" s="93">
        <v>13</v>
      </c>
      <c r="D59" s="97" t="s">
        <v>118</v>
      </c>
      <c r="E59" s="97">
        <v>94833430.762099996</v>
      </c>
      <c r="F59" s="97">
        <v>0</v>
      </c>
      <c r="G59" s="97">
        <v>4595721.3343000002</v>
      </c>
      <c r="H59" s="97">
        <v>2043101.5917</v>
      </c>
      <c r="I59" s="97">
        <v>3044167.61</v>
      </c>
      <c r="J59" s="97">
        <f t="shared" si="8"/>
        <v>1522083.8049999999</v>
      </c>
      <c r="K59" s="97">
        <f t="shared" si="9"/>
        <v>1522083.8049999999</v>
      </c>
      <c r="L59" s="97">
        <v>55963813.390699998</v>
      </c>
      <c r="M59" s="98">
        <f t="shared" si="2"/>
        <v>158958150.8838</v>
      </c>
      <c r="N59" s="92"/>
      <c r="O59" s="156"/>
      <c r="P59" s="99">
        <v>33</v>
      </c>
      <c r="Q59" s="156"/>
      <c r="R59" s="97" t="s">
        <v>499</v>
      </c>
      <c r="S59" s="97">
        <v>103189928.1295</v>
      </c>
      <c r="T59" s="97">
        <v>0</v>
      </c>
      <c r="U59" s="97">
        <v>5000685.4161999999</v>
      </c>
      <c r="V59" s="97">
        <v>2223134.8661000002</v>
      </c>
      <c r="W59" s="97">
        <v>3312412.4499999997</v>
      </c>
      <c r="X59" s="97">
        <v>0</v>
      </c>
      <c r="Y59" s="97">
        <f t="shared" si="4"/>
        <v>3312412.4499999997</v>
      </c>
      <c r="Z59" s="97">
        <v>56611517.1285</v>
      </c>
      <c r="AA59" s="98">
        <f t="shared" si="5"/>
        <v>170337677.9903</v>
      </c>
    </row>
    <row r="60" spans="1:27" ht="24.9" customHeight="1" x14ac:dyDescent="0.25">
      <c r="A60" s="154"/>
      <c r="B60" s="156"/>
      <c r="C60" s="93">
        <v>14</v>
      </c>
      <c r="D60" s="97" t="s">
        <v>119</v>
      </c>
      <c r="E60" s="97">
        <v>97806576.333099991</v>
      </c>
      <c r="F60" s="97">
        <v>0</v>
      </c>
      <c r="G60" s="97">
        <v>4739802.8931999998</v>
      </c>
      <c r="H60" s="97">
        <v>2107155.3583</v>
      </c>
      <c r="I60" s="97">
        <v>3139606.04</v>
      </c>
      <c r="J60" s="97">
        <f t="shared" si="8"/>
        <v>1569803.02</v>
      </c>
      <c r="K60" s="97">
        <f t="shared" si="9"/>
        <v>1569803.02</v>
      </c>
      <c r="L60" s="97">
        <v>57344624.386399999</v>
      </c>
      <c r="M60" s="98">
        <f t="shared" si="2"/>
        <v>163567961.991</v>
      </c>
      <c r="N60" s="92"/>
      <c r="O60" s="157"/>
      <c r="P60" s="99">
        <v>34</v>
      </c>
      <c r="Q60" s="157"/>
      <c r="R60" s="97" t="s">
        <v>500</v>
      </c>
      <c r="S60" s="97">
        <v>101134596.0653</v>
      </c>
      <c r="T60" s="97">
        <v>0</v>
      </c>
      <c r="U60" s="97">
        <v>4901082.0027999999</v>
      </c>
      <c r="V60" s="97">
        <v>2178854.5718999999</v>
      </c>
      <c r="W60" s="97">
        <v>3246435.98</v>
      </c>
      <c r="X60" s="97">
        <v>0</v>
      </c>
      <c r="Y60" s="97">
        <f t="shared" si="4"/>
        <v>3246435.98</v>
      </c>
      <c r="Z60" s="97">
        <v>58792034.293399997</v>
      </c>
      <c r="AA60" s="98">
        <f t="shared" si="5"/>
        <v>170253002.91339999</v>
      </c>
    </row>
    <row r="61" spans="1:27" ht="24.9" customHeight="1" x14ac:dyDescent="0.25">
      <c r="A61" s="154"/>
      <c r="B61" s="156"/>
      <c r="C61" s="93">
        <v>15</v>
      </c>
      <c r="D61" s="97" t="s">
        <v>120</v>
      </c>
      <c r="E61" s="97">
        <v>89355892.417700008</v>
      </c>
      <c r="F61" s="97">
        <v>0</v>
      </c>
      <c r="G61" s="97">
        <v>4330274.4382999996</v>
      </c>
      <c r="H61" s="97">
        <v>1925092.9187</v>
      </c>
      <c r="I61" s="97">
        <v>2868337.79</v>
      </c>
      <c r="J61" s="97">
        <f t="shared" si="8"/>
        <v>1434168.895</v>
      </c>
      <c r="K61" s="97">
        <f t="shared" si="9"/>
        <v>1434168.895</v>
      </c>
      <c r="L61" s="97">
        <v>51863226.946400002</v>
      </c>
      <c r="M61" s="98">
        <f t="shared" si="2"/>
        <v>148908655.61610001</v>
      </c>
      <c r="N61" s="92"/>
      <c r="O61" s="93"/>
      <c r="P61" s="162" t="s">
        <v>901</v>
      </c>
      <c r="Q61" s="163"/>
      <c r="R61" s="100"/>
      <c r="S61" s="100">
        <f t="shared" ref="S61:T61" si="10">SUM(S27:S60)</f>
        <v>3591288870.8176999</v>
      </c>
      <c r="T61" s="100">
        <f t="shared" si="10"/>
        <v>-1E-4</v>
      </c>
      <c r="U61" s="100">
        <f>SUM(U27:U60)</f>
        <v>174037391.13040003</v>
      </c>
      <c r="V61" s="100">
        <f>SUM(V27:V60)</f>
        <v>77371112.161599994</v>
      </c>
      <c r="W61" s="100">
        <f>SUM(W27:W60)</f>
        <v>115280921.26000002</v>
      </c>
      <c r="X61" s="100">
        <f t="shared" ref="X61:Z61" si="11">SUM(X27:X60)</f>
        <v>0</v>
      </c>
      <c r="Y61" s="100">
        <f t="shared" si="4"/>
        <v>115280921.26000002</v>
      </c>
      <c r="Z61" s="100">
        <f t="shared" si="11"/>
        <v>2065298532.2651002</v>
      </c>
      <c r="AA61" s="101">
        <f>S61+T61+U61+V61+Y61+Z61</f>
        <v>6023276827.6347008</v>
      </c>
    </row>
    <row r="62" spans="1:27" ht="24.9" customHeight="1" x14ac:dyDescent="0.25">
      <c r="A62" s="154"/>
      <c r="B62" s="156"/>
      <c r="C62" s="93">
        <v>16</v>
      </c>
      <c r="D62" s="97" t="s">
        <v>121</v>
      </c>
      <c r="E62" s="97">
        <v>91236867.525999993</v>
      </c>
      <c r="F62" s="97">
        <v>0</v>
      </c>
      <c r="G62" s="97">
        <v>4421428.3425000003</v>
      </c>
      <c r="H62" s="97">
        <v>1965616.8481000001</v>
      </c>
      <c r="I62" s="97">
        <v>2928717.3899999997</v>
      </c>
      <c r="J62" s="97">
        <f t="shared" si="8"/>
        <v>1464358.6949999998</v>
      </c>
      <c r="K62" s="97">
        <f t="shared" si="9"/>
        <v>1464358.6949999998</v>
      </c>
      <c r="L62" s="97">
        <v>55340487.276299998</v>
      </c>
      <c r="M62" s="98">
        <f t="shared" si="2"/>
        <v>154428758.68790001</v>
      </c>
      <c r="N62" s="92"/>
      <c r="O62" s="155">
        <v>21</v>
      </c>
      <c r="P62" s="99">
        <v>1</v>
      </c>
      <c r="Q62" s="155" t="s">
        <v>51</v>
      </c>
      <c r="R62" s="97" t="s">
        <v>501</v>
      </c>
      <c r="S62" s="97">
        <v>80974814.338399991</v>
      </c>
      <c r="T62" s="97">
        <v>0</v>
      </c>
      <c r="U62" s="97">
        <v>3924119.1510000001</v>
      </c>
      <c r="V62" s="97">
        <v>1744530.0748000001</v>
      </c>
      <c r="W62" s="97">
        <v>2599303.9</v>
      </c>
      <c r="X62" s="97">
        <f>W62/2</f>
        <v>1299651.95</v>
      </c>
      <c r="Y62" s="97">
        <f>W62-X62</f>
        <v>1299651.95</v>
      </c>
      <c r="Z62" s="97">
        <v>46278718.675700001</v>
      </c>
      <c r="AA62" s="98">
        <f t="shared" si="5"/>
        <v>134221834.18989998</v>
      </c>
    </row>
    <row r="63" spans="1:27" ht="24.9" customHeight="1" x14ac:dyDescent="0.25">
      <c r="A63" s="154"/>
      <c r="B63" s="156"/>
      <c r="C63" s="93">
        <v>17</v>
      </c>
      <c r="D63" s="97" t="s">
        <v>122</v>
      </c>
      <c r="E63" s="97">
        <v>85164192.4771</v>
      </c>
      <c r="F63" s="97">
        <v>0</v>
      </c>
      <c r="G63" s="97">
        <v>4127140.5361000001</v>
      </c>
      <c r="H63" s="97">
        <v>1834786.4861000001</v>
      </c>
      <c r="I63" s="97">
        <v>2733783.58</v>
      </c>
      <c r="J63" s="97">
        <f t="shared" si="8"/>
        <v>1366891.79</v>
      </c>
      <c r="K63" s="97">
        <f t="shared" si="9"/>
        <v>1366891.79</v>
      </c>
      <c r="L63" s="97">
        <v>52464817.841600001</v>
      </c>
      <c r="M63" s="98">
        <f t="shared" si="2"/>
        <v>144957829.13090003</v>
      </c>
      <c r="N63" s="92"/>
      <c r="O63" s="156"/>
      <c r="P63" s="99">
        <v>2</v>
      </c>
      <c r="Q63" s="156"/>
      <c r="R63" s="97" t="s">
        <v>502</v>
      </c>
      <c r="S63" s="97">
        <v>132309640.07219999</v>
      </c>
      <c r="T63" s="97">
        <v>0</v>
      </c>
      <c r="U63" s="97">
        <v>6411855.2997000003</v>
      </c>
      <c r="V63" s="97">
        <v>2850493.0597000001</v>
      </c>
      <c r="W63" s="97">
        <v>4247159.6500000004</v>
      </c>
      <c r="X63" s="97">
        <f t="shared" ref="X63:X121" si="12">W63/2</f>
        <v>2123579.8250000002</v>
      </c>
      <c r="Y63" s="97">
        <f t="shared" ref="Y63:Y82" si="13">W63-X63</f>
        <v>2123579.8250000002</v>
      </c>
      <c r="Z63" s="97">
        <v>61025815.0858</v>
      </c>
      <c r="AA63" s="98">
        <f t="shared" si="5"/>
        <v>204721383.34239998</v>
      </c>
    </row>
    <row r="64" spans="1:27" ht="24.9" customHeight="1" x14ac:dyDescent="0.25">
      <c r="A64" s="154"/>
      <c r="B64" s="156"/>
      <c r="C64" s="93">
        <v>18</v>
      </c>
      <c r="D64" s="97" t="s">
        <v>123</v>
      </c>
      <c r="E64" s="97">
        <v>105808384.3917</v>
      </c>
      <c r="F64" s="97">
        <v>0</v>
      </c>
      <c r="G64" s="97">
        <v>5127578.3822999997</v>
      </c>
      <c r="H64" s="97">
        <v>2279547.1683</v>
      </c>
      <c r="I64" s="97">
        <v>3396465.3</v>
      </c>
      <c r="J64" s="97">
        <f t="shared" si="8"/>
        <v>1698232.65</v>
      </c>
      <c r="K64" s="97">
        <f t="shared" si="9"/>
        <v>1698232.65</v>
      </c>
      <c r="L64" s="97">
        <v>61711529.7236</v>
      </c>
      <c r="M64" s="98">
        <f t="shared" si="2"/>
        <v>176625272.31590003</v>
      </c>
      <c r="N64" s="92"/>
      <c r="O64" s="156"/>
      <c r="P64" s="99">
        <v>3</v>
      </c>
      <c r="Q64" s="156"/>
      <c r="R64" s="97" t="s">
        <v>503</v>
      </c>
      <c r="S64" s="97">
        <v>111443318.85340001</v>
      </c>
      <c r="T64" s="97">
        <v>0</v>
      </c>
      <c r="U64" s="97">
        <v>5400652.8492999999</v>
      </c>
      <c r="V64" s="97">
        <v>2400946.8001999999</v>
      </c>
      <c r="W64" s="97">
        <v>3577347.5599999996</v>
      </c>
      <c r="X64" s="97">
        <f t="shared" si="12"/>
        <v>1788673.7799999998</v>
      </c>
      <c r="Y64" s="97">
        <f t="shared" si="13"/>
        <v>1788673.7799999998</v>
      </c>
      <c r="Z64" s="97">
        <v>62456592.102600001</v>
      </c>
      <c r="AA64" s="98">
        <f t="shared" si="5"/>
        <v>183490184.38550001</v>
      </c>
    </row>
    <row r="65" spans="1:27" ht="24.9" customHeight="1" x14ac:dyDescent="0.25">
      <c r="A65" s="154"/>
      <c r="B65" s="156"/>
      <c r="C65" s="93">
        <v>19</v>
      </c>
      <c r="D65" s="97" t="s">
        <v>124</v>
      </c>
      <c r="E65" s="97">
        <v>88289262.755199999</v>
      </c>
      <c r="F65" s="97">
        <v>0</v>
      </c>
      <c r="G65" s="97">
        <v>4278584.5157000003</v>
      </c>
      <c r="H65" s="97">
        <v>1902113.335</v>
      </c>
      <c r="I65" s="97">
        <v>2834098.82</v>
      </c>
      <c r="J65" s="97">
        <f t="shared" si="8"/>
        <v>1417049.41</v>
      </c>
      <c r="K65" s="97">
        <f t="shared" si="9"/>
        <v>1417049.41</v>
      </c>
      <c r="L65" s="97">
        <v>53039302.170299999</v>
      </c>
      <c r="M65" s="98">
        <f t="shared" si="2"/>
        <v>148926312.18619999</v>
      </c>
      <c r="N65" s="92"/>
      <c r="O65" s="156"/>
      <c r="P65" s="99">
        <v>4</v>
      </c>
      <c r="Q65" s="156"/>
      <c r="R65" s="97" t="s">
        <v>504</v>
      </c>
      <c r="S65" s="97">
        <v>92015227.502800003</v>
      </c>
      <c r="T65" s="97">
        <v>0</v>
      </c>
      <c r="U65" s="97">
        <v>4459148.4321999997</v>
      </c>
      <c r="V65" s="97">
        <v>1982385.9186</v>
      </c>
      <c r="W65" s="97">
        <v>2953702.85</v>
      </c>
      <c r="X65" s="97">
        <f t="shared" si="12"/>
        <v>1476851.425</v>
      </c>
      <c r="Y65" s="97">
        <f t="shared" si="13"/>
        <v>1476851.425</v>
      </c>
      <c r="Z65" s="97">
        <v>52688609.704499997</v>
      </c>
      <c r="AA65" s="98">
        <f t="shared" si="5"/>
        <v>152622222.9831</v>
      </c>
    </row>
    <row r="66" spans="1:27" ht="24.9" customHeight="1" x14ac:dyDescent="0.25">
      <c r="A66" s="154"/>
      <c r="B66" s="156"/>
      <c r="C66" s="93">
        <v>20</v>
      </c>
      <c r="D66" s="97" t="s">
        <v>125</v>
      </c>
      <c r="E66" s="97">
        <v>92895025.112000003</v>
      </c>
      <c r="F66" s="97">
        <v>0</v>
      </c>
      <c r="G66" s="97">
        <v>4501784.2898000004</v>
      </c>
      <c r="H66" s="97">
        <v>2001340.3725999999</v>
      </c>
      <c r="I66" s="97">
        <v>2981944.4899999998</v>
      </c>
      <c r="J66" s="97">
        <f t="shared" si="8"/>
        <v>1490972.2449999999</v>
      </c>
      <c r="K66" s="97">
        <f t="shared" si="9"/>
        <v>1490972.2449999999</v>
      </c>
      <c r="L66" s="97">
        <v>55490135.509800002</v>
      </c>
      <c r="M66" s="98">
        <f t="shared" si="2"/>
        <v>156379257.52920002</v>
      </c>
      <c r="N66" s="92"/>
      <c r="O66" s="156"/>
      <c r="P66" s="99">
        <v>5</v>
      </c>
      <c r="Q66" s="156"/>
      <c r="R66" s="97" t="s">
        <v>505</v>
      </c>
      <c r="S66" s="97">
        <v>122546346.06760001</v>
      </c>
      <c r="T66" s="97">
        <v>0</v>
      </c>
      <c r="U66" s="97">
        <v>5938716.4688999997</v>
      </c>
      <c r="V66" s="97">
        <v>2640151.6077999999</v>
      </c>
      <c r="W66" s="97">
        <v>3933756.42</v>
      </c>
      <c r="X66" s="97">
        <f t="shared" si="12"/>
        <v>1966878.21</v>
      </c>
      <c r="Y66" s="97">
        <f t="shared" si="13"/>
        <v>1966878.21</v>
      </c>
      <c r="Z66" s="97">
        <v>67744621.040600002</v>
      </c>
      <c r="AA66" s="98">
        <f t="shared" si="5"/>
        <v>200836713.39490002</v>
      </c>
    </row>
    <row r="67" spans="1:27" ht="24.9" customHeight="1" x14ac:dyDescent="0.25">
      <c r="A67" s="154"/>
      <c r="B67" s="156"/>
      <c r="C67" s="93">
        <v>21</v>
      </c>
      <c r="D67" s="97" t="s">
        <v>126</v>
      </c>
      <c r="E67" s="97">
        <v>96624318.546299994</v>
      </c>
      <c r="F67" s="97">
        <v>0</v>
      </c>
      <c r="G67" s="97">
        <v>4682509.5181999998</v>
      </c>
      <c r="H67" s="97">
        <v>2081684.67</v>
      </c>
      <c r="I67" s="97">
        <v>3101655.39</v>
      </c>
      <c r="J67" s="97">
        <f t="shared" si="8"/>
        <v>1550827.6950000001</v>
      </c>
      <c r="K67" s="97">
        <f t="shared" si="9"/>
        <v>1550827.6950000001</v>
      </c>
      <c r="L67" s="97">
        <v>57994682.322099999</v>
      </c>
      <c r="M67" s="98">
        <f t="shared" si="2"/>
        <v>162934022.75159997</v>
      </c>
      <c r="N67" s="92"/>
      <c r="O67" s="156"/>
      <c r="P67" s="99">
        <v>6</v>
      </c>
      <c r="Q67" s="156"/>
      <c r="R67" s="97" t="s">
        <v>506</v>
      </c>
      <c r="S67" s="97">
        <v>149928041.27379999</v>
      </c>
      <c r="T67" s="97">
        <v>0</v>
      </c>
      <c r="U67" s="97">
        <v>7265660.3518000003</v>
      </c>
      <c r="V67" s="97">
        <v>3230065.7826999999</v>
      </c>
      <c r="W67" s="97">
        <v>4812713.0199999996</v>
      </c>
      <c r="X67" s="97">
        <f t="shared" si="12"/>
        <v>2406356.5099999998</v>
      </c>
      <c r="Y67" s="97">
        <f t="shared" si="13"/>
        <v>2406356.5099999998</v>
      </c>
      <c r="Z67" s="97">
        <v>71567396.407100007</v>
      </c>
      <c r="AA67" s="98">
        <f t="shared" si="5"/>
        <v>234397520.32539999</v>
      </c>
    </row>
    <row r="68" spans="1:27" ht="24.9" customHeight="1" x14ac:dyDescent="0.25">
      <c r="A68" s="154"/>
      <c r="B68" s="156"/>
      <c r="C68" s="93">
        <v>22</v>
      </c>
      <c r="D68" s="97" t="s">
        <v>127</v>
      </c>
      <c r="E68" s="97">
        <v>83051130.758000001</v>
      </c>
      <c r="F68" s="97">
        <v>0</v>
      </c>
      <c r="G68" s="97">
        <v>4024739.4868000001</v>
      </c>
      <c r="H68" s="97">
        <v>1789262.4580999999</v>
      </c>
      <c r="I68" s="97">
        <v>2665953.9700000002</v>
      </c>
      <c r="J68" s="97">
        <f t="shared" si="8"/>
        <v>1332976.9850000001</v>
      </c>
      <c r="K68" s="97">
        <f t="shared" si="9"/>
        <v>1332976.9850000001</v>
      </c>
      <c r="L68" s="97">
        <v>52470439.019000001</v>
      </c>
      <c r="M68" s="98">
        <f t="shared" si="2"/>
        <v>142668548.7069</v>
      </c>
      <c r="N68" s="92"/>
      <c r="O68" s="156"/>
      <c r="P68" s="99">
        <v>7</v>
      </c>
      <c r="Q68" s="156"/>
      <c r="R68" s="97" t="s">
        <v>507</v>
      </c>
      <c r="S68" s="97">
        <v>102141825.53920001</v>
      </c>
      <c r="T68" s="97">
        <v>0</v>
      </c>
      <c r="U68" s="97">
        <v>4949893.3342000004</v>
      </c>
      <c r="V68" s="97">
        <v>2200554.4317000001</v>
      </c>
      <c r="W68" s="97">
        <v>3278768.1999999997</v>
      </c>
      <c r="X68" s="97">
        <f t="shared" si="12"/>
        <v>1639384.0999999999</v>
      </c>
      <c r="Y68" s="97">
        <f t="shared" si="13"/>
        <v>1639384.0999999999</v>
      </c>
      <c r="Z68" s="97">
        <v>53210005.135600001</v>
      </c>
      <c r="AA68" s="98">
        <f t="shared" si="5"/>
        <v>164141662.54070002</v>
      </c>
    </row>
    <row r="69" spans="1:27" ht="24.9" customHeight="1" x14ac:dyDescent="0.25">
      <c r="A69" s="154"/>
      <c r="B69" s="156"/>
      <c r="C69" s="93">
        <v>23</v>
      </c>
      <c r="D69" s="97" t="s">
        <v>128</v>
      </c>
      <c r="E69" s="97">
        <v>86721536.641300008</v>
      </c>
      <c r="F69" s="97">
        <v>0</v>
      </c>
      <c r="G69" s="97">
        <v>4202610.9664000003</v>
      </c>
      <c r="H69" s="97">
        <v>1868338.0756999999</v>
      </c>
      <c r="I69" s="97">
        <v>2783774.5700000003</v>
      </c>
      <c r="J69" s="97">
        <f t="shared" si="8"/>
        <v>1391887.2850000001</v>
      </c>
      <c r="K69" s="97">
        <f t="shared" si="9"/>
        <v>1391887.2850000001</v>
      </c>
      <c r="L69" s="97">
        <v>54883298.182400003</v>
      </c>
      <c r="M69" s="98">
        <f t="shared" si="2"/>
        <v>149067671.15079999</v>
      </c>
      <c r="N69" s="92"/>
      <c r="O69" s="156"/>
      <c r="P69" s="99">
        <v>8</v>
      </c>
      <c r="Q69" s="156"/>
      <c r="R69" s="97" t="s">
        <v>508</v>
      </c>
      <c r="S69" s="97">
        <v>108510855.1646</v>
      </c>
      <c r="T69" s="97">
        <v>0</v>
      </c>
      <c r="U69" s="97">
        <v>5258542.7741</v>
      </c>
      <c r="V69" s="97">
        <v>2337769.4882</v>
      </c>
      <c r="W69" s="97">
        <v>3483215.01</v>
      </c>
      <c r="X69" s="97">
        <f t="shared" si="12"/>
        <v>1741607.5049999999</v>
      </c>
      <c r="Y69" s="97">
        <f t="shared" si="13"/>
        <v>1741607.5049999999</v>
      </c>
      <c r="Z69" s="97">
        <v>56059567.324299999</v>
      </c>
      <c r="AA69" s="98">
        <f t="shared" si="5"/>
        <v>173908342.25619999</v>
      </c>
    </row>
    <row r="70" spans="1:27" ht="24.9" customHeight="1" x14ac:dyDescent="0.25">
      <c r="A70" s="154"/>
      <c r="B70" s="156"/>
      <c r="C70" s="93">
        <v>24</v>
      </c>
      <c r="D70" s="97" t="s">
        <v>129</v>
      </c>
      <c r="E70" s="97">
        <v>88827243.549099997</v>
      </c>
      <c r="F70" s="97">
        <v>0</v>
      </c>
      <c r="G70" s="97">
        <v>4304655.5944999997</v>
      </c>
      <c r="H70" s="97">
        <v>1913703.6510000001</v>
      </c>
      <c r="I70" s="97">
        <v>2851368.09</v>
      </c>
      <c r="J70" s="97">
        <f t="shared" si="8"/>
        <v>1425684.0449999999</v>
      </c>
      <c r="K70" s="97">
        <f t="shared" si="9"/>
        <v>1425684.0449999999</v>
      </c>
      <c r="L70" s="97">
        <v>50397348.799599998</v>
      </c>
      <c r="M70" s="98">
        <f t="shared" si="2"/>
        <v>146868635.6392</v>
      </c>
      <c r="N70" s="92"/>
      <c r="O70" s="156"/>
      <c r="P70" s="99">
        <v>9</v>
      </c>
      <c r="Q70" s="156"/>
      <c r="R70" s="97" t="s">
        <v>509</v>
      </c>
      <c r="S70" s="97">
        <v>134804544.25869998</v>
      </c>
      <c r="T70" s="97">
        <v>0</v>
      </c>
      <c r="U70" s="97">
        <v>6532760.8108000001</v>
      </c>
      <c r="V70" s="97">
        <v>2904243.5428999998</v>
      </c>
      <c r="W70" s="97">
        <v>4327246.46</v>
      </c>
      <c r="X70" s="97">
        <f t="shared" si="12"/>
        <v>2163623.23</v>
      </c>
      <c r="Y70" s="97">
        <f t="shared" si="13"/>
        <v>2163623.23</v>
      </c>
      <c r="Z70" s="97">
        <v>71165544.681600004</v>
      </c>
      <c r="AA70" s="98">
        <f t="shared" si="5"/>
        <v>217570716.52399996</v>
      </c>
    </row>
    <row r="71" spans="1:27" ht="24.9" customHeight="1" x14ac:dyDescent="0.25">
      <c r="A71" s="154"/>
      <c r="B71" s="156"/>
      <c r="C71" s="93">
        <v>25</v>
      </c>
      <c r="D71" s="97" t="s">
        <v>130</v>
      </c>
      <c r="E71" s="97">
        <v>104658170.4656</v>
      </c>
      <c r="F71" s="97">
        <v>0</v>
      </c>
      <c r="G71" s="97">
        <v>5071837.8841000004</v>
      </c>
      <c r="H71" s="97">
        <v>2254766.8363000001</v>
      </c>
      <c r="I71" s="97">
        <v>3359543.26</v>
      </c>
      <c r="J71" s="97">
        <f t="shared" si="8"/>
        <v>1679771.63</v>
      </c>
      <c r="K71" s="97">
        <f t="shared" si="9"/>
        <v>1679771.63</v>
      </c>
      <c r="L71" s="97">
        <v>61039236.908500001</v>
      </c>
      <c r="M71" s="98">
        <f t="shared" si="2"/>
        <v>174703783.7245</v>
      </c>
      <c r="N71" s="92"/>
      <c r="O71" s="156"/>
      <c r="P71" s="99">
        <v>10</v>
      </c>
      <c r="Q71" s="156"/>
      <c r="R71" s="97" t="s">
        <v>510</v>
      </c>
      <c r="S71" s="97">
        <v>93865396.642499998</v>
      </c>
      <c r="T71" s="97">
        <v>0</v>
      </c>
      <c r="U71" s="97">
        <v>4548809.4488000004</v>
      </c>
      <c r="V71" s="97">
        <v>2022246.1609</v>
      </c>
      <c r="W71" s="97">
        <v>3013093.5599999996</v>
      </c>
      <c r="X71" s="97">
        <f t="shared" si="12"/>
        <v>1506546.7799999998</v>
      </c>
      <c r="Y71" s="97">
        <f t="shared" si="13"/>
        <v>1506546.7799999998</v>
      </c>
      <c r="Z71" s="97">
        <v>53178901.2874</v>
      </c>
      <c r="AA71" s="98">
        <f t="shared" si="5"/>
        <v>155121900.31959999</v>
      </c>
    </row>
    <row r="72" spans="1:27" ht="24.9" customHeight="1" x14ac:dyDescent="0.25">
      <c r="A72" s="154"/>
      <c r="B72" s="156"/>
      <c r="C72" s="93">
        <v>26</v>
      </c>
      <c r="D72" s="97" t="s">
        <v>131</v>
      </c>
      <c r="E72" s="97">
        <v>77960573.247999996</v>
      </c>
      <c r="F72" s="97">
        <v>0</v>
      </c>
      <c r="G72" s="97">
        <v>3778046.0630000001</v>
      </c>
      <c r="H72" s="97">
        <v>1679590.9417999999</v>
      </c>
      <c r="I72" s="97">
        <v>2502546.31</v>
      </c>
      <c r="J72" s="97">
        <f t="shared" si="8"/>
        <v>1251273.155</v>
      </c>
      <c r="K72" s="97">
        <f t="shared" si="9"/>
        <v>1251273.155</v>
      </c>
      <c r="L72" s="97">
        <v>46127377.543499999</v>
      </c>
      <c r="M72" s="98">
        <f t="shared" ref="M72:M135" si="14">E72+F72+G72+H72+K72+L72</f>
        <v>130796860.9513</v>
      </c>
      <c r="N72" s="92"/>
      <c r="O72" s="156"/>
      <c r="P72" s="99">
        <v>11</v>
      </c>
      <c r="Q72" s="156"/>
      <c r="R72" s="97" t="s">
        <v>511</v>
      </c>
      <c r="S72" s="97">
        <v>99146356.311100006</v>
      </c>
      <c r="T72" s="97">
        <v>0</v>
      </c>
      <c r="U72" s="97">
        <v>4804729.9488000004</v>
      </c>
      <c r="V72" s="97">
        <v>2136019.7217000001</v>
      </c>
      <c r="W72" s="97">
        <v>3182613.1799999997</v>
      </c>
      <c r="X72" s="97">
        <f t="shared" si="12"/>
        <v>1591306.5899999999</v>
      </c>
      <c r="Y72" s="97">
        <f t="shared" si="13"/>
        <v>1591306.5899999999</v>
      </c>
      <c r="Z72" s="97">
        <v>56902244.271700002</v>
      </c>
      <c r="AA72" s="98">
        <f t="shared" ref="AA72:AA135" si="15">S72+T72+U72+V72+Y72+Z72</f>
        <v>164580656.84330001</v>
      </c>
    </row>
    <row r="73" spans="1:27" ht="24.9" customHeight="1" x14ac:dyDescent="0.25">
      <c r="A73" s="154"/>
      <c r="B73" s="156"/>
      <c r="C73" s="93">
        <v>27</v>
      </c>
      <c r="D73" s="97" t="s">
        <v>132</v>
      </c>
      <c r="E73" s="97">
        <v>95658260.033399999</v>
      </c>
      <c r="F73" s="97">
        <v>0</v>
      </c>
      <c r="G73" s="97">
        <v>4635693.3721000003</v>
      </c>
      <c r="H73" s="97">
        <v>2060871.8018</v>
      </c>
      <c r="I73" s="97">
        <v>3070644.7499999995</v>
      </c>
      <c r="J73" s="97">
        <f t="shared" si="8"/>
        <v>1535322.3749999998</v>
      </c>
      <c r="K73" s="97">
        <f t="shared" si="9"/>
        <v>1535322.3749999998</v>
      </c>
      <c r="L73" s="97">
        <v>55340487.276299998</v>
      </c>
      <c r="M73" s="98">
        <f t="shared" si="14"/>
        <v>159230634.85859999</v>
      </c>
      <c r="N73" s="92"/>
      <c r="O73" s="156"/>
      <c r="P73" s="99">
        <v>12</v>
      </c>
      <c r="Q73" s="156"/>
      <c r="R73" s="97" t="s">
        <v>512</v>
      </c>
      <c r="S73" s="97">
        <v>109379981.80489999</v>
      </c>
      <c r="T73" s="97">
        <v>0</v>
      </c>
      <c r="U73" s="97">
        <v>5300661.5060000001</v>
      </c>
      <c r="V73" s="97">
        <v>2356494.0455999998</v>
      </c>
      <c r="W73" s="97">
        <v>3511114.12</v>
      </c>
      <c r="X73" s="97">
        <f t="shared" si="12"/>
        <v>1755557.06</v>
      </c>
      <c r="Y73" s="97">
        <f t="shared" si="13"/>
        <v>1755557.06</v>
      </c>
      <c r="Z73" s="97">
        <v>62190273.209700003</v>
      </c>
      <c r="AA73" s="98">
        <f t="shared" si="15"/>
        <v>180982967.62619999</v>
      </c>
    </row>
    <row r="74" spans="1:27" ht="24.9" customHeight="1" x14ac:dyDescent="0.25">
      <c r="A74" s="154"/>
      <c r="B74" s="156"/>
      <c r="C74" s="93">
        <v>28</v>
      </c>
      <c r="D74" s="97" t="s">
        <v>133</v>
      </c>
      <c r="E74" s="97">
        <v>77988335.962699994</v>
      </c>
      <c r="F74" s="97">
        <v>0</v>
      </c>
      <c r="G74" s="97">
        <v>3779391.4714000002</v>
      </c>
      <c r="H74" s="97">
        <v>1680189.0648000001</v>
      </c>
      <c r="I74" s="97">
        <v>2503437.4900000002</v>
      </c>
      <c r="J74" s="97">
        <f t="shared" si="8"/>
        <v>1251718.7450000001</v>
      </c>
      <c r="K74" s="97">
        <f t="shared" si="9"/>
        <v>1251718.7450000001</v>
      </c>
      <c r="L74" s="97">
        <v>47429367.140799999</v>
      </c>
      <c r="M74" s="98">
        <f t="shared" si="14"/>
        <v>132129002.3847</v>
      </c>
      <c r="N74" s="92"/>
      <c r="O74" s="156"/>
      <c r="P74" s="99">
        <v>13</v>
      </c>
      <c r="Q74" s="156"/>
      <c r="R74" s="97" t="s">
        <v>513</v>
      </c>
      <c r="S74" s="97">
        <v>91028036.9287</v>
      </c>
      <c r="T74" s="97">
        <v>0</v>
      </c>
      <c r="U74" s="97">
        <v>4411308.2062999997</v>
      </c>
      <c r="V74" s="97">
        <v>1961117.7793000001</v>
      </c>
      <c r="W74" s="97">
        <v>2922013.8899999997</v>
      </c>
      <c r="X74" s="97">
        <f t="shared" si="12"/>
        <v>1461006.9449999998</v>
      </c>
      <c r="Y74" s="97">
        <f t="shared" si="13"/>
        <v>1461006.9449999998</v>
      </c>
      <c r="Z74" s="97">
        <v>48705818.155100003</v>
      </c>
      <c r="AA74" s="98">
        <f t="shared" si="15"/>
        <v>147567288.01440001</v>
      </c>
    </row>
    <row r="75" spans="1:27" ht="24.9" customHeight="1" x14ac:dyDescent="0.25">
      <c r="A75" s="154"/>
      <c r="B75" s="156"/>
      <c r="C75" s="93">
        <v>29</v>
      </c>
      <c r="D75" s="97" t="s">
        <v>134</v>
      </c>
      <c r="E75" s="97">
        <v>101709310.1233</v>
      </c>
      <c r="F75" s="97">
        <v>0</v>
      </c>
      <c r="G75" s="97">
        <v>4928933.2114000004</v>
      </c>
      <c r="H75" s="97">
        <v>2191236.2730999999</v>
      </c>
      <c r="I75" s="97">
        <v>3264884.3899999997</v>
      </c>
      <c r="J75" s="97">
        <f t="shared" si="8"/>
        <v>1632442.1949999998</v>
      </c>
      <c r="K75" s="97">
        <f t="shared" si="9"/>
        <v>1632442.1949999998</v>
      </c>
      <c r="L75" s="97">
        <v>54249604.118600003</v>
      </c>
      <c r="M75" s="98">
        <f t="shared" si="14"/>
        <v>164711525.92140001</v>
      </c>
      <c r="N75" s="92"/>
      <c r="O75" s="156"/>
      <c r="P75" s="99">
        <v>14</v>
      </c>
      <c r="Q75" s="156"/>
      <c r="R75" s="97" t="s">
        <v>514</v>
      </c>
      <c r="S75" s="97">
        <v>104460621.3355</v>
      </c>
      <c r="T75" s="97">
        <v>0</v>
      </c>
      <c r="U75" s="97">
        <v>5062264.4589999998</v>
      </c>
      <c r="V75" s="97">
        <v>2250510.8166999999</v>
      </c>
      <c r="W75" s="97">
        <v>3353201.89</v>
      </c>
      <c r="X75" s="97">
        <f t="shared" si="12"/>
        <v>1676600.9450000001</v>
      </c>
      <c r="Y75" s="97">
        <f t="shared" si="13"/>
        <v>1676600.9450000001</v>
      </c>
      <c r="Z75" s="97">
        <v>57350189.651699997</v>
      </c>
      <c r="AA75" s="98">
        <f t="shared" si="15"/>
        <v>170800187.20789999</v>
      </c>
    </row>
    <row r="76" spans="1:27" ht="24.9" customHeight="1" x14ac:dyDescent="0.25">
      <c r="A76" s="154"/>
      <c r="B76" s="156"/>
      <c r="C76" s="93">
        <v>30</v>
      </c>
      <c r="D76" s="97" t="s">
        <v>135</v>
      </c>
      <c r="E76" s="97">
        <v>84159447.086800009</v>
      </c>
      <c r="F76" s="97">
        <v>0</v>
      </c>
      <c r="G76" s="97">
        <v>4078449.5863000001</v>
      </c>
      <c r="H76" s="97">
        <v>1813140.1438</v>
      </c>
      <c r="I76" s="97">
        <v>2701531.1000000006</v>
      </c>
      <c r="J76" s="97">
        <f t="shared" si="8"/>
        <v>1350765.5500000003</v>
      </c>
      <c r="K76" s="97">
        <f t="shared" si="9"/>
        <v>1350765.5500000003</v>
      </c>
      <c r="L76" s="97">
        <v>48360983.605899997</v>
      </c>
      <c r="M76" s="98">
        <f t="shared" si="14"/>
        <v>139762785.97280002</v>
      </c>
      <c r="N76" s="92"/>
      <c r="O76" s="156"/>
      <c r="P76" s="99">
        <v>15</v>
      </c>
      <c r="Q76" s="156"/>
      <c r="R76" s="97" t="s">
        <v>515</v>
      </c>
      <c r="S76" s="97">
        <v>120851047.72749999</v>
      </c>
      <c r="T76" s="97">
        <v>0</v>
      </c>
      <c r="U76" s="97">
        <v>5856560.6437999997</v>
      </c>
      <c r="V76" s="97">
        <v>2603627.9186999998</v>
      </c>
      <c r="W76" s="97">
        <v>3879337.09</v>
      </c>
      <c r="X76" s="97">
        <f t="shared" si="12"/>
        <v>1939668.5449999999</v>
      </c>
      <c r="Y76" s="97">
        <f t="shared" si="13"/>
        <v>1939668.5449999999</v>
      </c>
      <c r="Z76" s="97">
        <v>59983523.883699998</v>
      </c>
      <c r="AA76" s="98">
        <f t="shared" si="15"/>
        <v>191234428.71869999</v>
      </c>
    </row>
    <row r="77" spans="1:27" ht="24.9" customHeight="1" x14ac:dyDescent="0.25">
      <c r="A77" s="154"/>
      <c r="B77" s="157"/>
      <c r="C77" s="93">
        <v>31</v>
      </c>
      <c r="D77" s="97" t="s">
        <v>136</v>
      </c>
      <c r="E77" s="97">
        <v>127211108.18170001</v>
      </c>
      <c r="F77" s="97">
        <v>0</v>
      </c>
      <c r="G77" s="97">
        <v>6164775.4296000004</v>
      </c>
      <c r="H77" s="97">
        <v>2740649.7426</v>
      </c>
      <c r="I77" s="97">
        <v>4083496</v>
      </c>
      <c r="J77" s="97">
        <f t="shared" si="8"/>
        <v>2041748</v>
      </c>
      <c r="K77" s="97">
        <f t="shared" si="9"/>
        <v>2041748</v>
      </c>
      <c r="L77" s="97">
        <v>78142481.047999993</v>
      </c>
      <c r="M77" s="98">
        <f t="shared" si="14"/>
        <v>216300762.40189999</v>
      </c>
      <c r="N77" s="92"/>
      <c r="O77" s="156"/>
      <c r="P77" s="99">
        <v>16</v>
      </c>
      <c r="Q77" s="156"/>
      <c r="R77" s="97" t="s">
        <v>516</v>
      </c>
      <c r="S77" s="97">
        <v>96825108.979699999</v>
      </c>
      <c r="T77" s="97">
        <v>0</v>
      </c>
      <c r="U77" s="97">
        <v>4692240.0198999997</v>
      </c>
      <c r="V77" s="97">
        <v>2086010.5205999999</v>
      </c>
      <c r="W77" s="97">
        <v>3108100.79</v>
      </c>
      <c r="X77" s="97">
        <f t="shared" si="12"/>
        <v>1554050.395</v>
      </c>
      <c r="Y77" s="97">
        <f t="shared" si="13"/>
        <v>1554050.395</v>
      </c>
      <c r="Z77" s="97">
        <v>53622849.385700002</v>
      </c>
      <c r="AA77" s="98">
        <f t="shared" si="15"/>
        <v>158780259.30089998</v>
      </c>
    </row>
    <row r="78" spans="1:27" ht="24.9" customHeight="1" x14ac:dyDescent="0.25">
      <c r="A78" s="93"/>
      <c r="B78" s="161" t="s">
        <v>902</v>
      </c>
      <c r="C78" s="162"/>
      <c r="D78" s="100"/>
      <c r="E78" s="100">
        <f>SUM(E47:E77)</f>
        <v>2878312035.6378002</v>
      </c>
      <c r="F78" s="100">
        <f t="shared" ref="F78:L78" si="16">SUM(F47:F77)</f>
        <v>0</v>
      </c>
      <c r="G78" s="100">
        <f t="shared" si="16"/>
        <v>139485832.40000004</v>
      </c>
      <c r="H78" s="100">
        <f t="shared" si="16"/>
        <v>62010662.843099996</v>
      </c>
      <c r="I78" s="100">
        <f t="shared" si="16"/>
        <v>92394255.920000002</v>
      </c>
      <c r="J78" s="100">
        <f t="shared" si="16"/>
        <v>46197127.960000001</v>
      </c>
      <c r="K78" s="100">
        <f t="shared" si="16"/>
        <v>46197127.960000001</v>
      </c>
      <c r="L78" s="100">
        <f t="shared" si="16"/>
        <v>1713329743.8969998</v>
      </c>
      <c r="M78" s="101">
        <f t="shared" si="14"/>
        <v>4839335402.7378998</v>
      </c>
      <c r="N78" s="92"/>
      <c r="O78" s="156"/>
      <c r="P78" s="99">
        <v>17</v>
      </c>
      <c r="Q78" s="156"/>
      <c r="R78" s="97" t="s">
        <v>517</v>
      </c>
      <c r="S78" s="97">
        <v>95418125.471499994</v>
      </c>
      <c r="T78" s="97">
        <v>0</v>
      </c>
      <c r="U78" s="97">
        <v>4624056.2149999999</v>
      </c>
      <c r="V78" s="97">
        <v>2055698.317</v>
      </c>
      <c r="W78" s="97">
        <v>3062936.4</v>
      </c>
      <c r="X78" s="97">
        <f t="shared" si="12"/>
        <v>1531468.2</v>
      </c>
      <c r="Y78" s="97">
        <f t="shared" si="13"/>
        <v>1531468.2</v>
      </c>
      <c r="Z78" s="97">
        <v>49272183.005400002</v>
      </c>
      <c r="AA78" s="98">
        <f t="shared" si="15"/>
        <v>152901531.2089</v>
      </c>
    </row>
    <row r="79" spans="1:27" ht="24.9" customHeight="1" x14ac:dyDescent="0.25">
      <c r="A79" s="154">
        <v>4</v>
      </c>
      <c r="B79" s="155" t="s">
        <v>903</v>
      </c>
      <c r="C79" s="93">
        <v>1</v>
      </c>
      <c r="D79" s="97" t="s">
        <v>137</v>
      </c>
      <c r="E79" s="97">
        <v>143084219.52989998</v>
      </c>
      <c r="F79" s="97">
        <v>0</v>
      </c>
      <c r="G79" s="97">
        <v>6934002.0185000002</v>
      </c>
      <c r="H79" s="97">
        <v>3082621.7540000002</v>
      </c>
      <c r="I79" s="97">
        <v>4593025.3</v>
      </c>
      <c r="J79" s="97">
        <v>0</v>
      </c>
      <c r="K79" s="97">
        <f t="shared" si="9"/>
        <v>4593025.3</v>
      </c>
      <c r="L79" s="97">
        <v>85958314.565899998</v>
      </c>
      <c r="M79" s="98">
        <f t="shared" si="14"/>
        <v>243652183.1683</v>
      </c>
      <c r="N79" s="92"/>
      <c r="O79" s="156"/>
      <c r="P79" s="99">
        <v>18</v>
      </c>
      <c r="Q79" s="156"/>
      <c r="R79" s="97" t="s">
        <v>518</v>
      </c>
      <c r="S79" s="97">
        <v>99020092.653899997</v>
      </c>
      <c r="T79" s="97">
        <v>0</v>
      </c>
      <c r="U79" s="97">
        <v>4798611.0877999999</v>
      </c>
      <c r="V79" s="97">
        <v>2133299.4840000002</v>
      </c>
      <c r="W79" s="97">
        <v>3178560.09</v>
      </c>
      <c r="X79" s="97">
        <f t="shared" si="12"/>
        <v>1589280.0449999999</v>
      </c>
      <c r="Y79" s="97">
        <f t="shared" si="13"/>
        <v>1589280.0449999999</v>
      </c>
      <c r="Z79" s="97">
        <v>53920147.211800002</v>
      </c>
      <c r="AA79" s="98">
        <f t="shared" si="15"/>
        <v>161461430.48249999</v>
      </c>
    </row>
    <row r="80" spans="1:27" ht="24.9" customHeight="1" x14ac:dyDescent="0.25">
      <c r="A80" s="154"/>
      <c r="B80" s="156"/>
      <c r="C80" s="93">
        <v>2</v>
      </c>
      <c r="D80" s="97" t="s">
        <v>138</v>
      </c>
      <c r="E80" s="97">
        <v>94100326.289499998</v>
      </c>
      <c r="F80" s="97">
        <v>0</v>
      </c>
      <c r="G80" s="97">
        <v>4560194.3706999999</v>
      </c>
      <c r="H80" s="97">
        <v>2027307.5104</v>
      </c>
      <c r="I80" s="97">
        <v>3020634.85</v>
      </c>
      <c r="J80" s="97">
        <v>0</v>
      </c>
      <c r="K80" s="97">
        <f t="shared" si="9"/>
        <v>3020634.85</v>
      </c>
      <c r="L80" s="97">
        <v>58871609.561800003</v>
      </c>
      <c r="M80" s="98">
        <f t="shared" si="14"/>
        <v>162580072.58239999</v>
      </c>
      <c r="N80" s="92"/>
      <c r="O80" s="156"/>
      <c r="P80" s="99">
        <v>19</v>
      </c>
      <c r="Q80" s="156"/>
      <c r="R80" s="97" t="s">
        <v>519</v>
      </c>
      <c r="S80" s="97">
        <v>119801065.3178</v>
      </c>
      <c r="T80" s="97">
        <v>0</v>
      </c>
      <c r="U80" s="97">
        <v>5805677.4636000004</v>
      </c>
      <c r="V80" s="97">
        <v>2581006.9852</v>
      </c>
      <c r="W80" s="97">
        <v>3845632.4899999998</v>
      </c>
      <c r="X80" s="97">
        <f t="shared" si="12"/>
        <v>1922816.2449999999</v>
      </c>
      <c r="Y80" s="97">
        <f t="shared" si="13"/>
        <v>1922816.2449999999</v>
      </c>
      <c r="Z80" s="97">
        <v>56803686.2949</v>
      </c>
      <c r="AA80" s="98">
        <f t="shared" si="15"/>
        <v>186914252.30650002</v>
      </c>
    </row>
    <row r="81" spans="1:27" ht="24.9" customHeight="1" x14ac:dyDescent="0.25">
      <c r="A81" s="154"/>
      <c r="B81" s="156"/>
      <c r="C81" s="93">
        <v>3</v>
      </c>
      <c r="D81" s="97" t="s">
        <v>139</v>
      </c>
      <c r="E81" s="97">
        <v>96802624.9296</v>
      </c>
      <c r="F81" s="97">
        <v>0</v>
      </c>
      <c r="G81" s="97">
        <v>4691150.4208000004</v>
      </c>
      <c r="H81" s="97">
        <v>2085526.1218000001</v>
      </c>
      <c r="I81" s="97">
        <v>3107379.0399999996</v>
      </c>
      <c r="J81" s="97">
        <v>0</v>
      </c>
      <c r="K81" s="97">
        <f t="shared" si="9"/>
        <v>3107379.0399999996</v>
      </c>
      <c r="L81" s="97">
        <v>60631038.083099999</v>
      </c>
      <c r="M81" s="98">
        <f t="shared" si="14"/>
        <v>167317718.59530002</v>
      </c>
      <c r="N81" s="92"/>
      <c r="O81" s="156"/>
      <c r="P81" s="99">
        <v>20</v>
      </c>
      <c r="Q81" s="156"/>
      <c r="R81" s="97" t="s">
        <v>520</v>
      </c>
      <c r="S81" s="97">
        <v>92058836.351199999</v>
      </c>
      <c r="T81" s="97">
        <v>0</v>
      </c>
      <c r="U81" s="97">
        <v>4461261.7600999996</v>
      </c>
      <c r="V81" s="97">
        <v>1983325.4324</v>
      </c>
      <c r="W81" s="97">
        <v>2955102.6999999997</v>
      </c>
      <c r="X81" s="97">
        <f t="shared" si="12"/>
        <v>1477551.3499999999</v>
      </c>
      <c r="Y81" s="97">
        <f t="shared" si="13"/>
        <v>1477551.3499999999</v>
      </c>
      <c r="Z81" s="97">
        <v>50501347.126699999</v>
      </c>
      <c r="AA81" s="98">
        <f t="shared" si="15"/>
        <v>150482322.02039999</v>
      </c>
    </row>
    <row r="82" spans="1:27" ht="24.9" customHeight="1" x14ac:dyDescent="0.25">
      <c r="A82" s="154"/>
      <c r="B82" s="156"/>
      <c r="C82" s="93">
        <v>4</v>
      </c>
      <c r="D82" s="97" t="s">
        <v>140</v>
      </c>
      <c r="E82" s="97">
        <v>117004857.1358</v>
      </c>
      <c r="F82" s="97">
        <v>0</v>
      </c>
      <c r="G82" s="97">
        <v>5670170.4644999998</v>
      </c>
      <c r="H82" s="97">
        <v>2520765.1765999999</v>
      </c>
      <c r="I82" s="97">
        <v>3755873.78</v>
      </c>
      <c r="J82" s="97">
        <v>0</v>
      </c>
      <c r="K82" s="97">
        <f t="shared" si="9"/>
        <v>3755873.78</v>
      </c>
      <c r="L82" s="97">
        <v>75319299.503199995</v>
      </c>
      <c r="M82" s="98">
        <f t="shared" si="14"/>
        <v>204270966.06009999</v>
      </c>
      <c r="N82" s="92"/>
      <c r="O82" s="157"/>
      <c r="P82" s="99">
        <v>21</v>
      </c>
      <c r="Q82" s="157"/>
      <c r="R82" s="97" t="s">
        <v>521</v>
      </c>
      <c r="S82" s="97">
        <v>109959480.7612</v>
      </c>
      <c r="T82" s="97">
        <v>0</v>
      </c>
      <c r="U82" s="97">
        <v>5328744.5954</v>
      </c>
      <c r="V82" s="97">
        <v>2368978.8332000002</v>
      </c>
      <c r="W82" s="97">
        <v>3529716.13</v>
      </c>
      <c r="X82" s="97">
        <f t="shared" si="12"/>
        <v>1764858.0649999999</v>
      </c>
      <c r="Y82" s="97">
        <f t="shared" si="13"/>
        <v>1764858.0649999999</v>
      </c>
      <c r="Z82" s="97">
        <v>58717010.161499999</v>
      </c>
      <c r="AA82" s="98">
        <f t="shared" si="15"/>
        <v>178139072.4163</v>
      </c>
    </row>
    <row r="83" spans="1:27" ht="24.9" customHeight="1" x14ac:dyDescent="0.25">
      <c r="A83" s="154"/>
      <c r="B83" s="156"/>
      <c r="C83" s="93">
        <v>5</v>
      </c>
      <c r="D83" s="97" t="s">
        <v>141</v>
      </c>
      <c r="E83" s="97">
        <v>88861382.400199994</v>
      </c>
      <c r="F83" s="97">
        <v>0</v>
      </c>
      <c r="G83" s="97">
        <v>4306309.9965000004</v>
      </c>
      <c r="H83" s="97">
        <v>1914439.1418999999</v>
      </c>
      <c r="I83" s="97">
        <v>2852463.94</v>
      </c>
      <c r="J83" s="97">
        <v>0</v>
      </c>
      <c r="K83" s="97">
        <f t="shared" si="9"/>
        <v>2852463.94</v>
      </c>
      <c r="L83" s="97">
        <v>53784693.859200001</v>
      </c>
      <c r="M83" s="98">
        <f t="shared" si="14"/>
        <v>151719289.3378</v>
      </c>
      <c r="N83" s="92"/>
      <c r="O83" s="93"/>
      <c r="P83" s="162" t="s">
        <v>904</v>
      </c>
      <c r="Q83" s="165"/>
      <c r="R83" s="100"/>
      <c r="S83" s="100">
        <f>SUM(S62:S82)</f>
        <v>2266488763.3561997</v>
      </c>
      <c r="T83" s="97">
        <v>0</v>
      </c>
      <c r="U83" s="100">
        <f t="shared" ref="U83:Y83" si="17">SUM(U62:U82)</f>
        <v>109836274.8265</v>
      </c>
      <c r="V83" s="100">
        <f t="shared" si="17"/>
        <v>48829476.721900009</v>
      </c>
      <c r="W83" s="100">
        <f t="shared" si="17"/>
        <v>72754635.399999991</v>
      </c>
      <c r="X83" s="100">
        <f t="shared" si="17"/>
        <v>36377317.699999996</v>
      </c>
      <c r="Y83" s="100">
        <f t="shared" si="17"/>
        <v>36377317.699999996</v>
      </c>
      <c r="Z83" s="100">
        <f>SUM(Z62:Z82)</f>
        <v>1203345043.8031001</v>
      </c>
      <c r="AA83" s="101">
        <f t="shared" si="15"/>
        <v>3664876876.4076996</v>
      </c>
    </row>
    <row r="84" spans="1:27" ht="24.9" customHeight="1" x14ac:dyDescent="0.25">
      <c r="A84" s="154"/>
      <c r="B84" s="156"/>
      <c r="C84" s="93">
        <v>6</v>
      </c>
      <c r="D84" s="97" t="s">
        <v>142</v>
      </c>
      <c r="E84" s="97">
        <v>102299266.17310001</v>
      </c>
      <c r="F84" s="97">
        <v>0</v>
      </c>
      <c r="G84" s="97">
        <v>4957523.0621999996</v>
      </c>
      <c r="H84" s="97">
        <v>2203946.3497000001</v>
      </c>
      <c r="I84" s="97">
        <v>3283822.0700000003</v>
      </c>
      <c r="J84" s="97">
        <v>0</v>
      </c>
      <c r="K84" s="97">
        <f t="shared" si="9"/>
        <v>3283822.0700000003</v>
      </c>
      <c r="L84" s="97">
        <v>63333325.4243</v>
      </c>
      <c r="M84" s="98">
        <f t="shared" si="14"/>
        <v>176077883.07929999</v>
      </c>
      <c r="N84" s="92"/>
      <c r="O84" s="155">
        <v>22</v>
      </c>
      <c r="P84" s="105">
        <v>1</v>
      </c>
      <c r="Q84" s="154" t="s">
        <v>52</v>
      </c>
      <c r="R84" s="106" t="s">
        <v>522</v>
      </c>
      <c r="S84" s="97">
        <v>117452510.68300001</v>
      </c>
      <c r="T84" s="107">
        <f>-8911571.37</f>
        <v>-8911571.3699999992</v>
      </c>
      <c r="U84" s="97">
        <v>5691864.1957999999</v>
      </c>
      <c r="V84" s="97">
        <v>2530409.4726</v>
      </c>
      <c r="W84" s="97">
        <v>3770243.53</v>
      </c>
      <c r="X84" s="97">
        <f t="shared" si="12"/>
        <v>1885121.7649999999</v>
      </c>
      <c r="Y84" s="97">
        <f t="shared" ref="Y84:Y104" si="18">W84-X84</f>
        <v>1885121.7649999999</v>
      </c>
      <c r="Z84" s="97">
        <v>67798911.3653</v>
      </c>
      <c r="AA84" s="98">
        <f t="shared" si="15"/>
        <v>186447246.1117</v>
      </c>
    </row>
    <row r="85" spans="1:27" ht="24.9" customHeight="1" x14ac:dyDescent="0.25">
      <c r="A85" s="154"/>
      <c r="B85" s="156"/>
      <c r="C85" s="93">
        <v>7</v>
      </c>
      <c r="D85" s="97" t="s">
        <v>143</v>
      </c>
      <c r="E85" s="97">
        <v>94808342.297600001</v>
      </c>
      <c r="F85" s="97">
        <v>0</v>
      </c>
      <c r="G85" s="97">
        <v>4594505.5228000004</v>
      </c>
      <c r="H85" s="97">
        <v>2042561.0830999999</v>
      </c>
      <c r="I85" s="97">
        <v>3043362.27</v>
      </c>
      <c r="J85" s="97">
        <v>0</v>
      </c>
      <c r="K85" s="97">
        <f t="shared" si="9"/>
        <v>3043362.27</v>
      </c>
      <c r="L85" s="97">
        <v>59506053.115900002</v>
      </c>
      <c r="M85" s="98">
        <f t="shared" si="14"/>
        <v>163994824.28940001</v>
      </c>
      <c r="N85" s="92"/>
      <c r="O85" s="156"/>
      <c r="P85" s="105">
        <v>2</v>
      </c>
      <c r="Q85" s="154"/>
      <c r="R85" s="106" t="s">
        <v>523</v>
      </c>
      <c r="S85" s="97">
        <v>103854524.40869999</v>
      </c>
      <c r="T85" s="107">
        <f t="shared" ref="T85:T104" si="19">-8911571.37</f>
        <v>-8911571.3699999992</v>
      </c>
      <c r="U85" s="97">
        <v>5032892.4057</v>
      </c>
      <c r="V85" s="97">
        <v>2237452.9994999999</v>
      </c>
      <c r="W85" s="97">
        <v>3333746.09</v>
      </c>
      <c r="X85" s="97">
        <f t="shared" si="12"/>
        <v>1666873.0449999999</v>
      </c>
      <c r="Y85" s="97">
        <f t="shared" si="18"/>
        <v>1666873.0449999999</v>
      </c>
      <c r="Z85" s="97">
        <v>57821571.338299997</v>
      </c>
      <c r="AA85" s="98">
        <f t="shared" si="15"/>
        <v>161701742.8272</v>
      </c>
    </row>
    <row r="86" spans="1:27" ht="24.9" customHeight="1" x14ac:dyDescent="0.25">
      <c r="A86" s="154"/>
      <c r="B86" s="156"/>
      <c r="C86" s="93">
        <v>8</v>
      </c>
      <c r="D86" s="97" t="s">
        <v>144</v>
      </c>
      <c r="E86" s="97">
        <v>84770438.290399998</v>
      </c>
      <c r="F86" s="97">
        <v>0</v>
      </c>
      <c r="G86" s="97">
        <v>4108058.8212000001</v>
      </c>
      <c r="H86" s="97">
        <v>1826303.4039</v>
      </c>
      <c r="I86" s="97">
        <v>2721144.01</v>
      </c>
      <c r="J86" s="97">
        <v>0</v>
      </c>
      <c r="K86" s="97">
        <f t="shared" si="9"/>
        <v>2721144.01</v>
      </c>
      <c r="L86" s="97">
        <v>51757822.2095</v>
      </c>
      <c r="M86" s="98">
        <f t="shared" si="14"/>
        <v>145183766.73500001</v>
      </c>
      <c r="N86" s="92"/>
      <c r="O86" s="156"/>
      <c r="P86" s="105">
        <v>3</v>
      </c>
      <c r="Q86" s="154"/>
      <c r="R86" s="106" t="s">
        <v>524</v>
      </c>
      <c r="S86" s="97">
        <v>131069442.7931</v>
      </c>
      <c r="T86" s="107">
        <f t="shared" si="19"/>
        <v>-8911571.3699999992</v>
      </c>
      <c r="U86" s="97">
        <v>6351754.1195999999</v>
      </c>
      <c r="V86" s="97">
        <v>2823774.1167000001</v>
      </c>
      <c r="W86" s="97">
        <v>4207349.12</v>
      </c>
      <c r="X86" s="97">
        <f t="shared" si="12"/>
        <v>2103674.56</v>
      </c>
      <c r="Y86" s="97">
        <f t="shared" si="18"/>
        <v>2103674.56</v>
      </c>
      <c r="Z86" s="97">
        <v>75938251.302599996</v>
      </c>
      <c r="AA86" s="98">
        <f t="shared" si="15"/>
        <v>209375325.52199998</v>
      </c>
    </row>
    <row r="87" spans="1:27" ht="24.9" customHeight="1" x14ac:dyDescent="0.25">
      <c r="A87" s="154"/>
      <c r="B87" s="156"/>
      <c r="C87" s="93">
        <v>9</v>
      </c>
      <c r="D87" s="97" t="s">
        <v>145</v>
      </c>
      <c r="E87" s="97">
        <v>94153462.214599997</v>
      </c>
      <c r="F87" s="97">
        <v>0</v>
      </c>
      <c r="G87" s="97">
        <v>4562769.3899999997</v>
      </c>
      <c r="H87" s="97">
        <v>2028452.2764999999</v>
      </c>
      <c r="I87" s="97">
        <v>3022340.52</v>
      </c>
      <c r="J87" s="97">
        <v>0</v>
      </c>
      <c r="K87" s="97">
        <f t="shared" si="9"/>
        <v>3022340.52</v>
      </c>
      <c r="L87" s="97">
        <v>59483693.321400002</v>
      </c>
      <c r="M87" s="98">
        <f t="shared" si="14"/>
        <v>163250717.7225</v>
      </c>
      <c r="N87" s="92"/>
      <c r="O87" s="156"/>
      <c r="P87" s="105">
        <v>4</v>
      </c>
      <c r="Q87" s="154"/>
      <c r="R87" s="106" t="s">
        <v>525</v>
      </c>
      <c r="S87" s="97">
        <v>103779442.427</v>
      </c>
      <c r="T87" s="107">
        <f t="shared" si="19"/>
        <v>-8911571.3699999992</v>
      </c>
      <c r="U87" s="97">
        <v>5029253.8590000002</v>
      </c>
      <c r="V87" s="97">
        <v>2235835.4251999999</v>
      </c>
      <c r="W87" s="97">
        <v>3331335.95</v>
      </c>
      <c r="X87" s="97">
        <f t="shared" si="12"/>
        <v>1665667.9750000001</v>
      </c>
      <c r="Y87" s="97">
        <f t="shared" si="18"/>
        <v>1665667.9750000001</v>
      </c>
      <c r="Z87" s="97">
        <v>60029070.154600002</v>
      </c>
      <c r="AA87" s="98">
        <f t="shared" si="15"/>
        <v>163827698.47079998</v>
      </c>
    </row>
    <row r="88" spans="1:27" ht="24.9" customHeight="1" x14ac:dyDescent="0.25">
      <c r="A88" s="154"/>
      <c r="B88" s="156"/>
      <c r="C88" s="93">
        <v>10</v>
      </c>
      <c r="D88" s="97" t="s">
        <v>146</v>
      </c>
      <c r="E88" s="97">
        <v>148954171.31420001</v>
      </c>
      <c r="F88" s="97">
        <v>0</v>
      </c>
      <c r="G88" s="97">
        <v>7218465.6556000002</v>
      </c>
      <c r="H88" s="97">
        <v>3209084.6239999998</v>
      </c>
      <c r="I88" s="97">
        <v>4781451.6499999994</v>
      </c>
      <c r="J88" s="97">
        <v>0</v>
      </c>
      <c r="K88" s="97">
        <f t="shared" si="9"/>
        <v>4781451.6499999994</v>
      </c>
      <c r="L88" s="97">
        <v>93529540.842199996</v>
      </c>
      <c r="M88" s="98">
        <f t="shared" si="14"/>
        <v>257692714.08600003</v>
      </c>
      <c r="N88" s="92"/>
      <c r="O88" s="156"/>
      <c r="P88" s="105">
        <v>5</v>
      </c>
      <c r="Q88" s="154"/>
      <c r="R88" s="106" t="s">
        <v>526</v>
      </c>
      <c r="S88" s="97">
        <v>141898732.54770002</v>
      </c>
      <c r="T88" s="107">
        <f t="shared" si="19"/>
        <v>-8911571.3699999992</v>
      </c>
      <c r="U88" s="97">
        <v>6876552.1533000004</v>
      </c>
      <c r="V88" s="97">
        <v>3057081.4953999999</v>
      </c>
      <c r="W88" s="97">
        <v>4554970.9800000004</v>
      </c>
      <c r="X88" s="97">
        <f t="shared" si="12"/>
        <v>2277485.4900000002</v>
      </c>
      <c r="Y88" s="97">
        <f t="shared" si="18"/>
        <v>2277485.4900000002</v>
      </c>
      <c r="Z88" s="97">
        <v>75058724.4146</v>
      </c>
      <c r="AA88" s="98">
        <f t="shared" si="15"/>
        <v>220257004.73100001</v>
      </c>
    </row>
    <row r="89" spans="1:27" ht="24.9" customHeight="1" x14ac:dyDescent="0.25">
      <c r="A89" s="154"/>
      <c r="B89" s="156"/>
      <c r="C89" s="93">
        <v>11</v>
      </c>
      <c r="D89" s="97" t="s">
        <v>147</v>
      </c>
      <c r="E89" s="97">
        <v>103523328.94409999</v>
      </c>
      <c r="F89" s="97">
        <v>0</v>
      </c>
      <c r="G89" s="97">
        <v>5016842.3480000002</v>
      </c>
      <c r="H89" s="97">
        <v>2230317.6889999998</v>
      </c>
      <c r="I89" s="97">
        <v>3323114.67</v>
      </c>
      <c r="J89" s="97">
        <v>0</v>
      </c>
      <c r="K89" s="97">
        <f t="shared" si="9"/>
        <v>3323114.67</v>
      </c>
      <c r="L89" s="97">
        <v>65660992.521600001</v>
      </c>
      <c r="M89" s="98">
        <f t="shared" si="14"/>
        <v>179754596.17269999</v>
      </c>
      <c r="N89" s="92"/>
      <c r="O89" s="156"/>
      <c r="P89" s="105">
        <v>6</v>
      </c>
      <c r="Q89" s="154"/>
      <c r="R89" s="106" t="s">
        <v>527</v>
      </c>
      <c r="S89" s="97">
        <v>110327303.0589</v>
      </c>
      <c r="T89" s="107">
        <f t="shared" si="19"/>
        <v>-8911571.3699999992</v>
      </c>
      <c r="U89" s="97">
        <v>5346569.6257999996</v>
      </c>
      <c r="V89" s="97">
        <v>2376903.2362000002</v>
      </c>
      <c r="W89" s="97">
        <v>3541523.28</v>
      </c>
      <c r="X89" s="97">
        <f t="shared" si="12"/>
        <v>1770761.64</v>
      </c>
      <c r="Y89" s="97">
        <f t="shared" si="18"/>
        <v>1770761.64</v>
      </c>
      <c r="Z89" s="97">
        <v>58547077.965999998</v>
      </c>
      <c r="AA89" s="98">
        <f t="shared" si="15"/>
        <v>169457044.15689999</v>
      </c>
    </row>
    <row r="90" spans="1:27" ht="24.9" customHeight="1" x14ac:dyDescent="0.25">
      <c r="A90" s="154"/>
      <c r="B90" s="156"/>
      <c r="C90" s="93">
        <v>12</v>
      </c>
      <c r="D90" s="97" t="s">
        <v>148</v>
      </c>
      <c r="E90" s="97">
        <v>126567663.4937</v>
      </c>
      <c r="F90" s="97">
        <v>0</v>
      </c>
      <c r="G90" s="97">
        <v>6133593.4671999998</v>
      </c>
      <c r="H90" s="97">
        <v>2726787.3014000002</v>
      </c>
      <c r="I90" s="97">
        <v>4062841.33</v>
      </c>
      <c r="J90" s="97">
        <v>0</v>
      </c>
      <c r="K90" s="97">
        <f t="shared" si="9"/>
        <v>4062841.33</v>
      </c>
      <c r="L90" s="97">
        <v>77462342.152199998</v>
      </c>
      <c r="M90" s="98">
        <f t="shared" si="14"/>
        <v>216953227.74449998</v>
      </c>
      <c r="N90" s="92"/>
      <c r="O90" s="156"/>
      <c r="P90" s="105">
        <v>7</v>
      </c>
      <c r="Q90" s="154"/>
      <c r="R90" s="106" t="s">
        <v>528</v>
      </c>
      <c r="S90" s="97">
        <v>92574626.857799992</v>
      </c>
      <c r="T90" s="107">
        <f t="shared" si="19"/>
        <v>-8911571.3699999992</v>
      </c>
      <c r="U90" s="97">
        <v>4486257.4755999995</v>
      </c>
      <c r="V90" s="97">
        <v>1994437.6784000001</v>
      </c>
      <c r="W90" s="97">
        <v>2971659.66</v>
      </c>
      <c r="X90" s="97">
        <f t="shared" si="12"/>
        <v>1485829.83</v>
      </c>
      <c r="Y90" s="97">
        <f t="shared" si="18"/>
        <v>1485829.83</v>
      </c>
      <c r="Z90" s="97">
        <v>52511932.096199997</v>
      </c>
      <c r="AA90" s="98">
        <f t="shared" si="15"/>
        <v>144141512.56799999</v>
      </c>
    </row>
    <row r="91" spans="1:27" ht="24.9" customHeight="1" x14ac:dyDescent="0.25">
      <c r="A91" s="154"/>
      <c r="B91" s="156"/>
      <c r="C91" s="93">
        <v>13</v>
      </c>
      <c r="D91" s="97" t="s">
        <v>149</v>
      </c>
      <c r="E91" s="97">
        <v>92994927.122500002</v>
      </c>
      <c r="F91" s="97">
        <v>0</v>
      </c>
      <c r="G91" s="97">
        <v>4506625.6394999996</v>
      </c>
      <c r="H91" s="97">
        <v>2003492.6721999999</v>
      </c>
      <c r="I91" s="97">
        <v>2985151.36</v>
      </c>
      <c r="J91" s="97">
        <v>0</v>
      </c>
      <c r="K91" s="97">
        <f t="shared" si="9"/>
        <v>2985151.36</v>
      </c>
      <c r="L91" s="97">
        <v>58263772.913999997</v>
      </c>
      <c r="M91" s="98">
        <f t="shared" si="14"/>
        <v>160753969.70819998</v>
      </c>
      <c r="N91" s="92"/>
      <c r="O91" s="156"/>
      <c r="P91" s="105">
        <v>8</v>
      </c>
      <c r="Q91" s="154"/>
      <c r="R91" s="106" t="s">
        <v>529</v>
      </c>
      <c r="S91" s="97">
        <v>108479100.1564</v>
      </c>
      <c r="T91" s="107">
        <f t="shared" si="19"/>
        <v>-8911571.3699999992</v>
      </c>
      <c r="U91" s="97">
        <v>5257003.8951000003</v>
      </c>
      <c r="V91" s="97">
        <v>2337085.3549000002</v>
      </c>
      <c r="W91" s="97">
        <v>3482195.68</v>
      </c>
      <c r="X91" s="97">
        <f t="shared" si="12"/>
        <v>1741097.84</v>
      </c>
      <c r="Y91" s="97">
        <f t="shared" si="18"/>
        <v>1741097.84</v>
      </c>
      <c r="Z91" s="97">
        <v>61031763.284900002</v>
      </c>
      <c r="AA91" s="98">
        <f t="shared" si="15"/>
        <v>169934479.1613</v>
      </c>
    </row>
    <row r="92" spans="1:27" ht="24.9" customHeight="1" x14ac:dyDescent="0.25">
      <c r="A92" s="154"/>
      <c r="B92" s="156"/>
      <c r="C92" s="93">
        <v>14</v>
      </c>
      <c r="D92" s="97" t="s">
        <v>150</v>
      </c>
      <c r="E92" s="97">
        <v>92205023.595200002</v>
      </c>
      <c r="F92" s="97">
        <v>0</v>
      </c>
      <c r="G92" s="97">
        <v>4468346.1379000004</v>
      </c>
      <c r="H92" s="97">
        <v>1986474.9061</v>
      </c>
      <c r="I92" s="97">
        <v>2959795.34</v>
      </c>
      <c r="J92" s="97">
        <v>0</v>
      </c>
      <c r="K92" s="97">
        <f t="shared" si="9"/>
        <v>2959795.34</v>
      </c>
      <c r="L92" s="97">
        <v>59400999.556400001</v>
      </c>
      <c r="M92" s="98">
        <f t="shared" si="14"/>
        <v>161020639.53560001</v>
      </c>
      <c r="N92" s="92"/>
      <c r="O92" s="156"/>
      <c r="P92" s="105">
        <v>9</v>
      </c>
      <c r="Q92" s="154"/>
      <c r="R92" s="106" t="s">
        <v>530</v>
      </c>
      <c r="S92" s="97">
        <v>106385874.7378</v>
      </c>
      <c r="T92" s="107">
        <f t="shared" si="19"/>
        <v>-8911571.3699999992</v>
      </c>
      <c r="U92" s="97">
        <v>5155564.1325000003</v>
      </c>
      <c r="V92" s="97">
        <v>2291988.6822000002</v>
      </c>
      <c r="W92" s="97">
        <v>3415002.8200000003</v>
      </c>
      <c r="X92" s="97">
        <f t="shared" si="12"/>
        <v>1707501.4100000001</v>
      </c>
      <c r="Y92" s="97">
        <f t="shared" si="18"/>
        <v>1707501.4100000001</v>
      </c>
      <c r="Z92" s="97">
        <v>57522774.531599998</v>
      </c>
      <c r="AA92" s="98">
        <f t="shared" si="15"/>
        <v>164152132.12409997</v>
      </c>
    </row>
    <row r="93" spans="1:27" ht="24.9" customHeight="1" x14ac:dyDescent="0.25">
      <c r="A93" s="154"/>
      <c r="B93" s="156"/>
      <c r="C93" s="93">
        <v>15</v>
      </c>
      <c r="D93" s="97" t="s">
        <v>151</v>
      </c>
      <c r="E93" s="97">
        <v>110666218.5512</v>
      </c>
      <c r="F93" s="97">
        <v>0</v>
      </c>
      <c r="G93" s="97">
        <v>5362993.8043</v>
      </c>
      <c r="H93" s="97">
        <v>2384204.8679999998</v>
      </c>
      <c r="I93" s="97">
        <v>3552402.52</v>
      </c>
      <c r="J93" s="97">
        <v>0</v>
      </c>
      <c r="K93" s="97">
        <f t="shared" si="9"/>
        <v>3552402.52</v>
      </c>
      <c r="L93" s="97">
        <v>68905661.022799999</v>
      </c>
      <c r="M93" s="98">
        <f t="shared" si="14"/>
        <v>190871480.76629999</v>
      </c>
      <c r="N93" s="92"/>
      <c r="O93" s="156"/>
      <c r="P93" s="105">
        <v>10</v>
      </c>
      <c r="Q93" s="154"/>
      <c r="R93" s="106" t="s">
        <v>531</v>
      </c>
      <c r="S93" s="97">
        <v>112474006.1469</v>
      </c>
      <c r="T93" s="107">
        <f t="shared" si="19"/>
        <v>-8911571.3699999992</v>
      </c>
      <c r="U93" s="97">
        <v>5450600.9688999997</v>
      </c>
      <c r="V93" s="97">
        <v>2423152.0375000001</v>
      </c>
      <c r="W93" s="97">
        <v>3610432.77</v>
      </c>
      <c r="X93" s="97">
        <f t="shared" si="12"/>
        <v>1805216.385</v>
      </c>
      <c r="Y93" s="97">
        <f t="shared" si="18"/>
        <v>1805216.385</v>
      </c>
      <c r="Z93" s="97">
        <v>60710231.938500002</v>
      </c>
      <c r="AA93" s="98">
        <f t="shared" si="15"/>
        <v>173951636.10679999</v>
      </c>
    </row>
    <row r="94" spans="1:27" ht="24.9" customHeight="1" x14ac:dyDescent="0.25">
      <c r="A94" s="154"/>
      <c r="B94" s="156"/>
      <c r="C94" s="93">
        <v>16</v>
      </c>
      <c r="D94" s="97" t="s">
        <v>152</v>
      </c>
      <c r="E94" s="97">
        <v>105744703.392</v>
      </c>
      <c r="F94" s="97">
        <v>0</v>
      </c>
      <c r="G94" s="97">
        <v>5124492.3383999998</v>
      </c>
      <c r="H94" s="97">
        <v>2278175.2181000002</v>
      </c>
      <c r="I94" s="97">
        <v>3394421.13</v>
      </c>
      <c r="J94" s="97">
        <v>0</v>
      </c>
      <c r="K94" s="97">
        <f t="shared" si="9"/>
        <v>3394421.13</v>
      </c>
      <c r="L94" s="97">
        <v>67434286.613700002</v>
      </c>
      <c r="M94" s="98">
        <f t="shared" si="14"/>
        <v>183976078.69220001</v>
      </c>
      <c r="N94" s="92"/>
      <c r="O94" s="156"/>
      <c r="P94" s="105">
        <v>11</v>
      </c>
      <c r="Q94" s="154"/>
      <c r="R94" s="106" t="s">
        <v>52</v>
      </c>
      <c r="S94" s="97">
        <v>99009587.959800005</v>
      </c>
      <c r="T94" s="107">
        <f t="shared" si="19"/>
        <v>-8911571.3699999992</v>
      </c>
      <c r="U94" s="97">
        <v>4798102.0199999996</v>
      </c>
      <c r="V94" s="97">
        <v>2133073.1697</v>
      </c>
      <c r="W94" s="97">
        <v>3178222.9000000004</v>
      </c>
      <c r="X94" s="97">
        <f t="shared" si="12"/>
        <v>1589111.4500000002</v>
      </c>
      <c r="Y94" s="97">
        <f t="shared" si="18"/>
        <v>1589111.4500000002</v>
      </c>
      <c r="Z94" s="97">
        <v>57019491.783100002</v>
      </c>
      <c r="AA94" s="98">
        <f t="shared" si="15"/>
        <v>155637795.0126</v>
      </c>
    </row>
    <row r="95" spans="1:27" ht="24.9" customHeight="1" x14ac:dyDescent="0.25">
      <c r="A95" s="154"/>
      <c r="B95" s="156"/>
      <c r="C95" s="93">
        <v>17</v>
      </c>
      <c r="D95" s="97" t="s">
        <v>153</v>
      </c>
      <c r="E95" s="97">
        <v>88584853.124899998</v>
      </c>
      <c r="F95" s="97">
        <v>0</v>
      </c>
      <c r="G95" s="97">
        <v>4292909.1157</v>
      </c>
      <c r="H95" s="97">
        <v>1908481.5655</v>
      </c>
      <c r="I95" s="97">
        <v>2843587.31</v>
      </c>
      <c r="J95" s="97">
        <v>0</v>
      </c>
      <c r="K95" s="97">
        <f t="shared" si="9"/>
        <v>2843587.31</v>
      </c>
      <c r="L95" s="97">
        <v>55325396.122699998</v>
      </c>
      <c r="M95" s="98">
        <f t="shared" si="14"/>
        <v>152955227.23880002</v>
      </c>
      <c r="N95" s="92"/>
      <c r="O95" s="156"/>
      <c r="P95" s="105">
        <v>12</v>
      </c>
      <c r="Q95" s="154"/>
      <c r="R95" s="106" t="s">
        <v>532</v>
      </c>
      <c r="S95" s="97">
        <v>126406261.75060001</v>
      </c>
      <c r="T95" s="107">
        <f t="shared" si="19"/>
        <v>-8911571.3699999992</v>
      </c>
      <c r="U95" s="97">
        <v>6125771.7795000002</v>
      </c>
      <c r="V95" s="97">
        <v>2723310.0447999998</v>
      </c>
      <c r="W95" s="97">
        <v>4057660.3</v>
      </c>
      <c r="X95" s="97">
        <f t="shared" si="12"/>
        <v>2028830.15</v>
      </c>
      <c r="Y95" s="97">
        <f t="shared" si="18"/>
        <v>2028830.15</v>
      </c>
      <c r="Z95" s="97">
        <v>66932875.302900001</v>
      </c>
      <c r="AA95" s="98">
        <f t="shared" si="15"/>
        <v>195305477.65780002</v>
      </c>
    </row>
    <row r="96" spans="1:27" ht="24.9" customHeight="1" x14ac:dyDescent="0.25">
      <c r="A96" s="154"/>
      <c r="B96" s="156"/>
      <c r="C96" s="93">
        <v>18</v>
      </c>
      <c r="D96" s="97" t="s">
        <v>154</v>
      </c>
      <c r="E96" s="97">
        <v>91790041.755700007</v>
      </c>
      <c r="F96" s="97">
        <v>0</v>
      </c>
      <c r="G96" s="97">
        <v>4448235.7094999999</v>
      </c>
      <c r="H96" s="97">
        <v>1977534.4927999999</v>
      </c>
      <c r="I96" s="97">
        <v>2946474.3499999996</v>
      </c>
      <c r="J96" s="97">
        <v>0</v>
      </c>
      <c r="K96" s="97">
        <f t="shared" si="9"/>
        <v>2946474.3499999996</v>
      </c>
      <c r="L96" s="97">
        <v>56789400.5436</v>
      </c>
      <c r="M96" s="98">
        <f t="shared" si="14"/>
        <v>157951686.85159999</v>
      </c>
      <c r="N96" s="92"/>
      <c r="O96" s="156"/>
      <c r="P96" s="105">
        <v>13</v>
      </c>
      <c r="Q96" s="154"/>
      <c r="R96" s="106" t="s">
        <v>533</v>
      </c>
      <c r="S96" s="97">
        <v>83435676.868399993</v>
      </c>
      <c r="T96" s="107">
        <f t="shared" si="19"/>
        <v>-8911571.3699999992</v>
      </c>
      <c r="U96" s="97">
        <v>4043374.9698999999</v>
      </c>
      <c r="V96" s="97">
        <v>1797547.1609</v>
      </c>
      <c r="W96" s="97">
        <v>2678297.9700000002</v>
      </c>
      <c r="X96" s="97">
        <f t="shared" si="12"/>
        <v>1339148.9850000001</v>
      </c>
      <c r="Y96" s="97">
        <f t="shared" si="18"/>
        <v>1339148.9850000001</v>
      </c>
      <c r="Z96" s="97">
        <v>48042721.330499999</v>
      </c>
      <c r="AA96" s="98">
        <f t="shared" si="15"/>
        <v>129746897.94469997</v>
      </c>
    </row>
    <row r="97" spans="1:27" ht="24.9" customHeight="1" x14ac:dyDescent="0.25">
      <c r="A97" s="154"/>
      <c r="B97" s="156"/>
      <c r="C97" s="93">
        <v>19</v>
      </c>
      <c r="D97" s="97" t="s">
        <v>155</v>
      </c>
      <c r="E97" s="97">
        <v>99125451.350799993</v>
      </c>
      <c r="F97" s="97">
        <v>0</v>
      </c>
      <c r="G97" s="97">
        <v>4803716.8738000002</v>
      </c>
      <c r="H97" s="97">
        <v>2135569.3429999999</v>
      </c>
      <c r="I97" s="97">
        <v>3181942.13</v>
      </c>
      <c r="J97" s="97">
        <v>0</v>
      </c>
      <c r="K97" s="97">
        <f t="shared" si="9"/>
        <v>3181942.13</v>
      </c>
      <c r="L97" s="97">
        <v>61254239.282399997</v>
      </c>
      <c r="M97" s="98">
        <f t="shared" si="14"/>
        <v>170500918.97999996</v>
      </c>
      <c r="N97" s="92"/>
      <c r="O97" s="156"/>
      <c r="P97" s="105">
        <v>14</v>
      </c>
      <c r="Q97" s="154"/>
      <c r="R97" s="106" t="s">
        <v>534</v>
      </c>
      <c r="S97" s="97">
        <v>121302946.23989999</v>
      </c>
      <c r="T97" s="107">
        <f t="shared" si="19"/>
        <v>-8911571.3699999992</v>
      </c>
      <c r="U97" s="97">
        <v>5878460.0904999999</v>
      </c>
      <c r="V97" s="97">
        <v>2613363.6688000001</v>
      </c>
      <c r="W97" s="97">
        <v>3893843.1</v>
      </c>
      <c r="X97" s="97">
        <f t="shared" si="12"/>
        <v>1946921.55</v>
      </c>
      <c r="Y97" s="97">
        <f t="shared" si="18"/>
        <v>1946921.55</v>
      </c>
      <c r="Z97" s="97">
        <v>66546637.959100001</v>
      </c>
      <c r="AA97" s="98">
        <f t="shared" si="15"/>
        <v>189376758.13829997</v>
      </c>
    </row>
    <row r="98" spans="1:27" ht="24.9" customHeight="1" x14ac:dyDescent="0.25">
      <c r="A98" s="154"/>
      <c r="B98" s="156"/>
      <c r="C98" s="93">
        <v>20</v>
      </c>
      <c r="D98" s="97" t="s">
        <v>156</v>
      </c>
      <c r="E98" s="97">
        <v>100312450.40339999</v>
      </c>
      <c r="F98" s="97">
        <v>0</v>
      </c>
      <c r="G98" s="97">
        <v>4861240.0153999999</v>
      </c>
      <c r="H98" s="97">
        <v>2161142.1778000002</v>
      </c>
      <c r="I98" s="97">
        <v>3220044.98</v>
      </c>
      <c r="J98" s="97">
        <v>0</v>
      </c>
      <c r="K98" s="97">
        <f t="shared" si="9"/>
        <v>3220044.98</v>
      </c>
      <c r="L98" s="97">
        <v>63102107.661200002</v>
      </c>
      <c r="M98" s="98">
        <f t="shared" si="14"/>
        <v>173656985.2378</v>
      </c>
      <c r="N98" s="92"/>
      <c r="O98" s="156"/>
      <c r="P98" s="105">
        <v>15</v>
      </c>
      <c r="Q98" s="154"/>
      <c r="R98" s="106" t="s">
        <v>535</v>
      </c>
      <c r="S98" s="97">
        <v>81001300.300099999</v>
      </c>
      <c r="T98" s="107">
        <f t="shared" si="19"/>
        <v>-8911571.3699999992</v>
      </c>
      <c r="U98" s="97">
        <v>3925402.6867999998</v>
      </c>
      <c r="V98" s="97">
        <v>1745100.6912</v>
      </c>
      <c r="W98" s="97">
        <v>2600154.11</v>
      </c>
      <c r="X98" s="97">
        <f t="shared" si="12"/>
        <v>1300077.0549999999</v>
      </c>
      <c r="Y98" s="97">
        <f t="shared" si="18"/>
        <v>1300077.0549999999</v>
      </c>
      <c r="Z98" s="97">
        <v>47491221.371600002</v>
      </c>
      <c r="AA98" s="98">
        <f t="shared" si="15"/>
        <v>126551530.73470001</v>
      </c>
    </row>
    <row r="99" spans="1:27" ht="24.9" customHeight="1" x14ac:dyDescent="0.25">
      <c r="A99" s="154"/>
      <c r="B99" s="157"/>
      <c r="C99" s="93">
        <v>21</v>
      </c>
      <c r="D99" s="97" t="s">
        <v>157</v>
      </c>
      <c r="E99" s="97">
        <v>96314724.407999992</v>
      </c>
      <c r="F99" s="97">
        <v>0</v>
      </c>
      <c r="G99" s="97">
        <v>4667506.2814999996</v>
      </c>
      <c r="H99" s="97">
        <v>2075014.7405999999</v>
      </c>
      <c r="I99" s="97">
        <v>3091717.36</v>
      </c>
      <c r="J99" s="97">
        <v>0</v>
      </c>
      <c r="K99" s="97">
        <f t="shared" si="9"/>
        <v>3091717.36</v>
      </c>
      <c r="L99" s="97">
        <v>60707611.010600001</v>
      </c>
      <c r="M99" s="98">
        <f t="shared" si="14"/>
        <v>166856573.80070001</v>
      </c>
      <c r="N99" s="92"/>
      <c r="O99" s="156"/>
      <c r="P99" s="105">
        <v>16</v>
      </c>
      <c r="Q99" s="154"/>
      <c r="R99" s="106" t="s">
        <v>536</v>
      </c>
      <c r="S99" s="97">
        <v>117433425.05320001</v>
      </c>
      <c r="T99" s="107">
        <f t="shared" si="19"/>
        <v>-8911571.3699999992</v>
      </c>
      <c r="U99" s="97">
        <v>5690939.2873999998</v>
      </c>
      <c r="V99" s="97">
        <v>2529998.2897000001</v>
      </c>
      <c r="W99" s="97">
        <v>3769630.8800000004</v>
      </c>
      <c r="X99" s="97">
        <f t="shared" si="12"/>
        <v>1884815.4400000002</v>
      </c>
      <c r="Y99" s="97">
        <f t="shared" si="18"/>
        <v>1884815.4400000002</v>
      </c>
      <c r="Z99" s="97">
        <v>67524722.824000001</v>
      </c>
      <c r="AA99" s="98">
        <f t="shared" si="15"/>
        <v>186152329.52430001</v>
      </c>
    </row>
    <row r="100" spans="1:27" ht="24.9" customHeight="1" x14ac:dyDescent="0.25">
      <c r="A100" s="93"/>
      <c r="B100" s="161" t="s">
        <v>905</v>
      </c>
      <c r="C100" s="162"/>
      <c r="D100" s="100"/>
      <c r="E100" s="100">
        <f>SUM(E79:E99)</f>
        <v>2172668476.7164001</v>
      </c>
      <c r="F100" s="100">
        <f t="shared" ref="F100:L100" si="20">SUM(F79:F99)</f>
        <v>0</v>
      </c>
      <c r="G100" s="100">
        <f t="shared" si="20"/>
        <v>105289651.45400001</v>
      </c>
      <c r="H100" s="100">
        <f t="shared" si="20"/>
        <v>46808202.416399993</v>
      </c>
      <c r="I100" s="100">
        <f t="shared" si="20"/>
        <v>69742989.910000011</v>
      </c>
      <c r="J100" s="100">
        <f t="shared" si="20"/>
        <v>0</v>
      </c>
      <c r="K100" s="100">
        <f t="shared" si="9"/>
        <v>69742989.910000011</v>
      </c>
      <c r="L100" s="100">
        <f t="shared" si="20"/>
        <v>1356482199.8877003</v>
      </c>
      <c r="M100" s="101">
        <f t="shared" si="14"/>
        <v>3750991520.3845005</v>
      </c>
      <c r="N100" s="92"/>
      <c r="O100" s="156"/>
      <c r="P100" s="105">
        <v>17</v>
      </c>
      <c r="Q100" s="154"/>
      <c r="R100" s="106" t="s">
        <v>537</v>
      </c>
      <c r="S100" s="97">
        <v>146869523.94490001</v>
      </c>
      <c r="T100" s="107">
        <f t="shared" si="19"/>
        <v>-8911571.3699999992</v>
      </c>
      <c r="U100" s="97">
        <v>7117441.5937000001</v>
      </c>
      <c r="V100" s="97">
        <v>3164172.7577999998</v>
      </c>
      <c r="W100" s="97">
        <v>4714534.1499999994</v>
      </c>
      <c r="X100" s="97">
        <f t="shared" si="12"/>
        <v>2357267.0749999997</v>
      </c>
      <c r="Y100" s="97">
        <f t="shared" si="18"/>
        <v>2357267.0749999997</v>
      </c>
      <c r="Z100" s="97">
        <v>82547132.010800004</v>
      </c>
      <c r="AA100" s="98">
        <f t="shared" si="15"/>
        <v>233143966.0122</v>
      </c>
    </row>
    <row r="101" spans="1:27" ht="24.9" customHeight="1" x14ac:dyDescent="0.25">
      <c r="A101" s="154">
        <v>5</v>
      </c>
      <c r="B101" s="155" t="s">
        <v>906</v>
      </c>
      <c r="C101" s="93">
        <v>1</v>
      </c>
      <c r="D101" s="97" t="s">
        <v>158</v>
      </c>
      <c r="E101" s="97">
        <v>162397037.9332</v>
      </c>
      <c r="F101" s="97">
        <v>0</v>
      </c>
      <c r="G101" s="97">
        <v>7869920.1946999999</v>
      </c>
      <c r="H101" s="97">
        <v>3498699.1825000001</v>
      </c>
      <c r="I101" s="97">
        <v>5212969.7300000004</v>
      </c>
      <c r="J101" s="97">
        <v>0</v>
      </c>
      <c r="K101" s="97">
        <f t="shared" si="9"/>
        <v>5212969.7300000004</v>
      </c>
      <c r="L101" s="97">
        <v>83361865.657600001</v>
      </c>
      <c r="M101" s="98">
        <f t="shared" si="14"/>
        <v>262340492.69800001</v>
      </c>
      <c r="N101" s="92"/>
      <c r="O101" s="156"/>
      <c r="P101" s="105">
        <v>18</v>
      </c>
      <c r="Q101" s="154"/>
      <c r="R101" s="106" t="s">
        <v>538</v>
      </c>
      <c r="S101" s="97">
        <v>110941788.16119999</v>
      </c>
      <c r="T101" s="107">
        <f t="shared" si="19"/>
        <v>-8911571.3699999992</v>
      </c>
      <c r="U101" s="97">
        <v>5376348.1786000002</v>
      </c>
      <c r="V101" s="97">
        <v>2390141.7692</v>
      </c>
      <c r="W101" s="97">
        <v>3561248.35</v>
      </c>
      <c r="X101" s="97">
        <f t="shared" si="12"/>
        <v>1780624.175</v>
      </c>
      <c r="Y101" s="97">
        <f t="shared" si="18"/>
        <v>1780624.175</v>
      </c>
      <c r="Z101" s="97">
        <v>62547232.707699999</v>
      </c>
      <c r="AA101" s="98">
        <f t="shared" si="15"/>
        <v>174124563.62169999</v>
      </c>
    </row>
    <row r="102" spans="1:27" ht="24.9" customHeight="1" x14ac:dyDescent="0.25">
      <c r="A102" s="154"/>
      <c r="B102" s="156"/>
      <c r="C102" s="93">
        <v>2</v>
      </c>
      <c r="D102" s="97" t="s">
        <v>35</v>
      </c>
      <c r="E102" s="97">
        <v>196111527.18170002</v>
      </c>
      <c r="F102" s="97">
        <v>0</v>
      </c>
      <c r="G102" s="97">
        <v>9503757.5058999993</v>
      </c>
      <c r="H102" s="97">
        <v>4225047.7507999996</v>
      </c>
      <c r="I102" s="97">
        <v>6295209.9800000004</v>
      </c>
      <c r="J102" s="97">
        <v>0</v>
      </c>
      <c r="K102" s="97">
        <f t="shared" si="9"/>
        <v>6295209.9800000004</v>
      </c>
      <c r="L102" s="97">
        <v>103896151.5574</v>
      </c>
      <c r="M102" s="98">
        <f t="shared" si="14"/>
        <v>320031693.97580004</v>
      </c>
      <c r="N102" s="92"/>
      <c r="O102" s="156"/>
      <c r="P102" s="105">
        <v>19</v>
      </c>
      <c r="Q102" s="154"/>
      <c r="R102" s="106" t="s">
        <v>539</v>
      </c>
      <c r="S102" s="97">
        <v>105044782.14750001</v>
      </c>
      <c r="T102" s="107">
        <f t="shared" si="19"/>
        <v>-8911571.3699999992</v>
      </c>
      <c r="U102" s="97">
        <v>5090573.4664000003</v>
      </c>
      <c r="V102" s="97">
        <v>2263096.0397000001</v>
      </c>
      <c r="W102" s="97">
        <v>3371953.54</v>
      </c>
      <c r="X102" s="97">
        <f t="shared" si="12"/>
        <v>1685976.77</v>
      </c>
      <c r="Y102" s="97">
        <f t="shared" si="18"/>
        <v>1685976.77</v>
      </c>
      <c r="Z102" s="97">
        <v>56082878.715800002</v>
      </c>
      <c r="AA102" s="98">
        <f t="shared" si="15"/>
        <v>161255735.7694</v>
      </c>
    </row>
    <row r="103" spans="1:27" ht="24.9" customHeight="1" x14ac:dyDescent="0.25">
      <c r="A103" s="154"/>
      <c r="B103" s="156"/>
      <c r="C103" s="93">
        <v>3</v>
      </c>
      <c r="D103" s="97" t="s">
        <v>159</v>
      </c>
      <c r="E103" s="97">
        <v>85768683.468099996</v>
      </c>
      <c r="F103" s="97">
        <v>0</v>
      </c>
      <c r="G103" s="97">
        <v>4156434.7642000001</v>
      </c>
      <c r="H103" s="97">
        <v>1847809.7047999999</v>
      </c>
      <c r="I103" s="97">
        <v>2753187.83</v>
      </c>
      <c r="J103" s="97">
        <v>0</v>
      </c>
      <c r="K103" s="97">
        <f t="shared" si="9"/>
        <v>2753187.83</v>
      </c>
      <c r="L103" s="97">
        <v>52731570.430500001</v>
      </c>
      <c r="M103" s="98">
        <f t="shared" si="14"/>
        <v>147257686.19760001</v>
      </c>
      <c r="N103" s="92"/>
      <c r="O103" s="156"/>
      <c r="P103" s="105">
        <v>20</v>
      </c>
      <c r="Q103" s="154"/>
      <c r="R103" s="106" t="s">
        <v>540</v>
      </c>
      <c r="S103" s="97">
        <v>112633402.8716</v>
      </c>
      <c r="T103" s="107">
        <f t="shared" si="19"/>
        <v>-8911571.3699999992</v>
      </c>
      <c r="U103" s="97">
        <v>5458325.4913999997</v>
      </c>
      <c r="V103" s="97">
        <v>2426586.0978000001</v>
      </c>
      <c r="W103" s="97">
        <v>3615549.4299999997</v>
      </c>
      <c r="X103" s="97">
        <f t="shared" si="12"/>
        <v>1807774.7149999999</v>
      </c>
      <c r="Y103" s="97">
        <f t="shared" si="18"/>
        <v>1807774.7149999999</v>
      </c>
      <c r="Z103" s="97">
        <v>61157053.083099999</v>
      </c>
      <c r="AA103" s="98">
        <f t="shared" si="15"/>
        <v>174571570.88890001</v>
      </c>
    </row>
    <row r="104" spans="1:27" ht="24.9" customHeight="1" x14ac:dyDescent="0.25">
      <c r="A104" s="154"/>
      <c r="B104" s="156"/>
      <c r="C104" s="93">
        <v>4</v>
      </c>
      <c r="D104" s="97" t="s">
        <v>160</v>
      </c>
      <c r="E104" s="97">
        <v>101364570.4206</v>
      </c>
      <c r="F104" s="97">
        <v>0</v>
      </c>
      <c r="G104" s="97">
        <v>4912226.7862999998</v>
      </c>
      <c r="H104" s="97">
        <v>2183809.1641000002</v>
      </c>
      <c r="I104" s="97">
        <v>3253818.1799999997</v>
      </c>
      <c r="J104" s="97">
        <v>0</v>
      </c>
      <c r="K104" s="97">
        <f t="shared" si="9"/>
        <v>3253818.1799999997</v>
      </c>
      <c r="L104" s="97">
        <v>61064278.869900003</v>
      </c>
      <c r="M104" s="98">
        <f t="shared" si="14"/>
        <v>172778703.42089999</v>
      </c>
      <c r="N104" s="92"/>
      <c r="O104" s="157"/>
      <c r="P104" s="105">
        <v>21</v>
      </c>
      <c r="Q104" s="154"/>
      <c r="R104" s="106" t="s">
        <v>541</v>
      </c>
      <c r="S104" s="97">
        <v>110207894.7449</v>
      </c>
      <c r="T104" s="107">
        <f t="shared" si="19"/>
        <v>-8911571.3699999992</v>
      </c>
      <c r="U104" s="97">
        <v>5340782.9814999998</v>
      </c>
      <c r="V104" s="97">
        <v>2374330.6907000002</v>
      </c>
      <c r="W104" s="97">
        <v>3537690.25</v>
      </c>
      <c r="X104" s="97">
        <f t="shared" si="12"/>
        <v>1768845.125</v>
      </c>
      <c r="Y104" s="97">
        <f t="shared" si="18"/>
        <v>1768845.125</v>
      </c>
      <c r="Z104" s="97">
        <v>60048681.817900002</v>
      </c>
      <c r="AA104" s="98">
        <f t="shared" si="15"/>
        <v>170828963.99000001</v>
      </c>
    </row>
    <row r="105" spans="1:27" ht="24.9" customHeight="1" x14ac:dyDescent="0.25">
      <c r="A105" s="154"/>
      <c r="B105" s="156"/>
      <c r="C105" s="93">
        <v>5</v>
      </c>
      <c r="D105" s="97" t="s">
        <v>161</v>
      </c>
      <c r="E105" s="97">
        <v>128585132.06670001</v>
      </c>
      <c r="F105" s="97">
        <v>0</v>
      </c>
      <c r="G105" s="97">
        <v>6231361.9782999996</v>
      </c>
      <c r="H105" s="97">
        <v>2770251.8602999998</v>
      </c>
      <c r="I105" s="97">
        <v>4127602.38</v>
      </c>
      <c r="J105" s="97">
        <v>0</v>
      </c>
      <c r="K105" s="97">
        <f t="shared" si="9"/>
        <v>4127602.38</v>
      </c>
      <c r="L105" s="97">
        <v>73640101.828999996</v>
      </c>
      <c r="M105" s="98">
        <f t="shared" si="14"/>
        <v>215354450.11430001</v>
      </c>
      <c r="N105" s="92"/>
      <c r="O105" s="93"/>
      <c r="P105" s="162" t="s">
        <v>907</v>
      </c>
      <c r="Q105" s="165"/>
      <c r="R105" s="100"/>
      <c r="S105" s="100">
        <f t="shared" ref="S105:Z105" si="21">SUM(S84:S104)</f>
        <v>2342582153.8594007</v>
      </c>
      <c r="T105" s="100">
        <f t="shared" si="21"/>
        <v>-187142998.77000004</v>
      </c>
      <c r="U105" s="100">
        <f t="shared" si="21"/>
        <v>113523835.377</v>
      </c>
      <c r="V105" s="100">
        <f t="shared" si="21"/>
        <v>50468840.878899999</v>
      </c>
      <c r="W105" s="100">
        <f t="shared" si="21"/>
        <v>75197244.860000014</v>
      </c>
      <c r="X105" s="100">
        <f t="shared" si="21"/>
        <v>37598622.430000007</v>
      </c>
      <c r="Y105" s="100">
        <f t="shared" si="21"/>
        <v>37598622.430000007</v>
      </c>
      <c r="Z105" s="100">
        <f t="shared" si="21"/>
        <v>1302910957.2991002</v>
      </c>
      <c r="AA105" s="101">
        <f t="shared" si="15"/>
        <v>3659941411.0744009</v>
      </c>
    </row>
    <row r="106" spans="1:27" ht="24.9" customHeight="1" x14ac:dyDescent="0.25">
      <c r="A106" s="154"/>
      <c r="B106" s="156"/>
      <c r="C106" s="93">
        <v>6</v>
      </c>
      <c r="D106" s="97" t="s">
        <v>162</v>
      </c>
      <c r="E106" s="97">
        <v>85147115.090000004</v>
      </c>
      <c r="F106" s="97">
        <v>0</v>
      </c>
      <c r="G106" s="97">
        <v>4126312.9492000001</v>
      </c>
      <c r="H106" s="97">
        <v>1834418.5691</v>
      </c>
      <c r="I106" s="97">
        <v>2733235.4000000004</v>
      </c>
      <c r="J106" s="97">
        <v>0</v>
      </c>
      <c r="K106" s="97">
        <f t="shared" si="9"/>
        <v>2733235.4000000004</v>
      </c>
      <c r="L106" s="97">
        <v>53447083.854000002</v>
      </c>
      <c r="M106" s="98">
        <f t="shared" si="14"/>
        <v>147288165.86230001</v>
      </c>
      <c r="N106" s="92"/>
      <c r="O106" s="155">
        <v>23</v>
      </c>
      <c r="P106" s="105">
        <v>1</v>
      </c>
      <c r="Q106" s="154" t="s">
        <v>53</v>
      </c>
      <c r="R106" s="106" t="s">
        <v>542</v>
      </c>
      <c r="S106" s="97">
        <v>95181324.405499995</v>
      </c>
      <c r="T106" s="97">
        <v>0</v>
      </c>
      <c r="U106" s="97">
        <v>4612580.6025</v>
      </c>
      <c r="V106" s="97">
        <v>2050596.6495000001</v>
      </c>
      <c r="W106" s="97">
        <v>3055335.05</v>
      </c>
      <c r="X106" s="97">
        <f t="shared" si="12"/>
        <v>1527667.5249999999</v>
      </c>
      <c r="Y106" s="97">
        <f t="shared" ref="Y106:Y169" si="22">W106-X106</f>
        <v>1527667.5249999999</v>
      </c>
      <c r="Z106" s="97">
        <v>57791955.539999999</v>
      </c>
      <c r="AA106" s="98">
        <f t="shared" si="15"/>
        <v>161164124.7225</v>
      </c>
    </row>
    <row r="107" spans="1:27" ht="24.9" customHeight="1" x14ac:dyDescent="0.25">
      <c r="A107" s="154"/>
      <c r="B107" s="156"/>
      <c r="C107" s="93">
        <v>7</v>
      </c>
      <c r="D107" s="97" t="s">
        <v>163</v>
      </c>
      <c r="E107" s="97">
        <v>135841316.47099999</v>
      </c>
      <c r="F107" s="97">
        <v>0</v>
      </c>
      <c r="G107" s="97">
        <v>6583003.8117000004</v>
      </c>
      <c r="H107" s="97">
        <v>2926579.8744000001</v>
      </c>
      <c r="I107" s="97">
        <v>4360527.0000000009</v>
      </c>
      <c r="J107" s="97">
        <v>0</v>
      </c>
      <c r="K107" s="97">
        <f t="shared" si="9"/>
        <v>4360527.0000000009</v>
      </c>
      <c r="L107" s="97">
        <v>77986021.437399998</v>
      </c>
      <c r="M107" s="98">
        <f t="shared" si="14"/>
        <v>227697448.59449995</v>
      </c>
      <c r="N107" s="92"/>
      <c r="O107" s="156"/>
      <c r="P107" s="105">
        <v>2</v>
      </c>
      <c r="Q107" s="154"/>
      <c r="R107" s="106" t="s">
        <v>543</v>
      </c>
      <c r="S107" s="97">
        <v>156520170.17749998</v>
      </c>
      <c r="T107" s="97">
        <v>0</v>
      </c>
      <c r="U107" s="97">
        <v>7585121.4028000003</v>
      </c>
      <c r="V107" s="97">
        <v>3372087.3141000001</v>
      </c>
      <c r="W107" s="97">
        <v>5024321.37</v>
      </c>
      <c r="X107" s="97">
        <f t="shared" si="12"/>
        <v>2512160.6850000001</v>
      </c>
      <c r="Y107" s="97">
        <f t="shared" si="22"/>
        <v>2512160.6850000001</v>
      </c>
      <c r="Z107" s="97">
        <v>68162902.898900002</v>
      </c>
      <c r="AA107" s="98">
        <f t="shared" si="15"/>
        <v>238152442.47829998</v>
      </c>
    </row>
    <row r="108" spans="1:27" ht="24.9" customHeight="1" x14ac:dyDescent="0.25">
      <c r="A108" s="154"/>
      <c r="B108" s="156"/>
      <c r="C108" s="93">
        <v>8</v>
      </c>
      <c r="D108" s="97" t="s">
        <v>164</v>
      </c>
      <c r="E108" s="97">
        <v>137127849.99509999</v>
      </c>
      <c r="F108" s="97">
        <v>0</v>
      </c>
      <c r="G108" s="97">
        <v>6645350.4918999998</v>
      </c>
      <c r="H108" s="97">
        <v>2954297.0906000002</v>
      </c>
      <c r="I108" s="97">
        <v>4401824.92</v>
      </c>
      <c r="J108" s="97">
        <v>0</v>
      </c>
      <c r="K108" s="97">
        <f t="shared" si="9"/>
        <v>4401824.92</v>
      </c>
      <c r="L108" s="97">
        <v>73499072.734200001</v>
      </c>
      <c r="M108" s="98">
        <f t="shared" si="14"/>
        <v>224628395.23179999</v>
      </c>
      <c r="N108" s="92"/>
      <c r="O108" s="156"/>
      <c r="P108" s="105">
        <v>3</v>
      </c>
      <c r="Q108" s="154"/>
      <c r="R108" s="106" t="s">
        <v>544</v>
      </c>
      <c r="S108" s="97">
        <v>119962885.5355</v>
      </c>
      <c r="T108" s="97">
        <v>0</v>
      </c>
      <c r="U108" s="97">
        <v>5813519.4307000004</v>
      </c>
      <c r="V108" s="97">
        <v>2584493.2574999998</v>
      </c>
      <c r="W108" s="97">
        <v>3850826.9499999997</v>
      </c>
      <c r="X108" s="97">
        <f t="shared" si="12"/>
        <v>1925413.4749999999</v>
      </c>
      <c r="Y108" s="97">
        <f t="shared" si="22"/>
        <v>1925413.4749999999</v>
      </c>
      <c r="Z108" s="97">
        <v>67164831.625599995</v>
      </c>
      <c r="AA108" s="98">
        <f t="shared" si="15"/>
        <v>197451143.32429999</v>
      </c>
    </row>
    <row r="109" spans="1:27" ht="24.9" customHeight="1" x14ac:dyDescent="0.25">
      <c r="A109" s="154"/>
      <c r="B109" s="156"/>
      <c r="C109" s="93">
        <v>9</v>
      </c>
      <c r="D109" s="97" t="s">
        <v>165</v>
      </c>
      <c r="E109" s="97">
        <v>96454264.603799999</v>
      </c>
      <c r="F109" s="97">
        <v>0</v>
      </c>
      <c r="G109" s="97">
        <v>4674268.5367999999</v>
      </c>
      <c r="H109" s="97">
        <v>2078021.0096</v>
      </c>
      <c r="I109" s="97">
        <v>3096196.63</v>
      </c>
      <c r="J109" s="97">
        <v>0</v>
      </c>
      <c r="K109" s="97">
        <f t="shared" si="9"/>
        <v>3096196.63</v>
      </c>
      <c r="L109" s="97">
        <v>61819640.195299998</v>
      </c>
      <c r="M109" s="98">
        <f t="shared" si="14"/>
        <v>168122390.97549999</v>
      </c>
      <c r="N109" s="92"/>
      <c r="O109" s="156"/>
      <c r="P109" s="105">
        <v>4</v>
      </c>
      <c r="Q109" s="154"/>
      <c r="R109" s="106" t="s">
        <v>43</v>
      </c>
      <c r="S109" s="97">
        <v>73054728.555900007</v>
      </c>
      <c r="T109" s="97">
        <v>0</v>
      </c>
      <c r="U109" s="97">
        <v>3540304.0038000001</v>
      </c>
      <c r="V109" s="97">
        <v>1573898.8983</v>
      </c>
      <c r="W109" s="97">
        <v>2345067.9500000002</v>
      </c>
      <c r="X109" s="97">
        <f t="shared" si="12"/>
        <v>1172533.9750000001</v>
      </c>
      <c r="Y109" s="97">
        <f t="shared" si="22"/>
        <v>1172533.9750000001</v>
      </c>
      <c r="Z109" s="97">
        <v>48849911.472199999</v>
      </c>
      <c r="AA109" s="98">
        <f t="shared" si="15"/>
        <v>128191376.9052</v>
      </c>
    </row>
    <row r="110" spans="1:27" ht="24.9" customHeight="1" x14ac:dyDescent="0.25">
      <c r="A110" s="154"/>
      <c r="B110" s="156"/>
      <c r="C110" s="93">
        <v>10</v>
      </c>
      <c r="D110" s="97" t="s">
        <v>166</v>
      </c>
      <c r="E110" s="97">
        <v>110468282.8602</v>
      </c>
      <c r="F110" s="97">
        <v>0</v>
      </c>
      <c r="G110" s="97">
        <v>5353401.6459999997</v>
      </c>
      <c r="H110" s="97">
        <v>2379940.5203</v>
      </c>
      <c r="I110" s="97">
        <v>3546048.7600000002</v>
      </c>
      <c r="J110" s="97">
        <v>0</v>
      </c>
      <c r="K110" s="97">
        <f t="shared" si="9"/>
        <v>3546048.7600000002</v>
      </c>
      <c r="L110" s="97">
        <v>70941811.769500002</v>
      </c>
      <c r="M110" s="98">
        <f t="shared" si="14"/>
        <v>192689485.55599999</v>
      </c>
      <c r="N110" s="92"/>
      <c r="O110" s="156"/>
      <c r="P110" s="105">
        <v>5</v>
      </c>
      <c r="Q110" s="154"/>
      <c r="R110" s="106" t="s">
        <v>545</v>
      </c>
      <c r="S110" s="97">
        <v>126757577.9022</v>
      </c>
      <c r="T110" s="97">
        <v>0</v>
      </c>
      <c r="U110" s="97">
        <v>6142796.9061000003</v>
      </c>
      <c r="V110" s="97">
        <v>2730878.8377</v>
      </c>
      <c r="W110" s="97">
        <v>4068937.62</v>
      </c>
      <c r="X110" s="97">
        <f t="shared" si="12"/>
        <v>2034468.81</v>
      </c>
      <c r="Y110" s="97">
        <f t="shared" si="22"/>
        <v>2034468.81</v>
      </c>
      <c r="Z110" s="97">
        <v>67736068.162900001</v>
      </c>
      <c r="AA110" s="98">
        <f t="shared" si="15"/>
        <v>205401790.6189</v>
      </c>
    </row>
    <row r="111" spans="1:27" ht="24.9" customHeight="1" x14ac:dyDescent="0.25">
      <c r="A111" s="154"/>
      <c r="B111" s="156"/>
      <c r="C111" s="93">
        <v>11</v>
      </c>
      <c r="D111" s="97" t="s">
        <v>167</v>
      </c>
      <c r="E111" s="97">
        <v>85476864.364199996</v>
      </c>
      <c r="F111" s="97">
        <v>0</v>
      </c>
      <c r="G111" s="97">
        <v>4142292.9235</v>
      </c>
      <c r="H111" s="97">
        <v>1841522.7228000001</v>
      </c>
      <c r="I111" s="97">
        <v>2743820.4000000004</v>
      </c>
      <c r="J111" s="97">
        <v>0</v>
      </c>
      <c r="K111" s="97">
        <f t="shared" si="9"/>
        <v>2743820.4000000004</v>
      </c>
      <c r="L111" s="97">
        <v>56937210.4344</v>
      </c>
      <c r="M111" s="98">
        <f t="shared" si="14"/>
        <v>151141710.84490001</v>
      </c>
      <c r="N111" s="92"/>
      <c r="O111" s="156"/>
      <c r="P111" s="105">
        <v>6</v>
      </c>
      <c r="Q111" s="154"/>
      <c r="R111" s="106" t="s">
        <v>546</v>
      </c>
      <c r="S111" s="97">
        <v>108946526.0873</v>
      </c>
      <c r="T111" s="97">
        <v>0</v>
      </c>
      <c r="U111" s="97">
        <v>5279655.8156000003</v>
      </c>
      <c r="V111" s="97">
        <v>2347155.6291999999</v>
      </c>
      <c r="W111" s="97">
        <v>3497200.1199999996</v>
      </c>
      <c r="X111" s="97">
        <f t="shared" si="12"/>
        <v>1748600.0599999998</v>
      </c>
      <c r="Y111" s="97">
        <f t="shared" si="22"/>
        <v>1748600.0599999998</v>
      </c>
      <c r="Z111" s="97">
        <v>67519715.291099995</v>
      </c>
      <c r="AA111" s="98">
        <f t="shared" si="15"/>
        <v>185841652.88319999</v>
      </c>
    </row>
    <row r="112" spans="1:27" ht="24.9" customHeight="1" x14ac:dyDescent="0.25">
      <c r="A112" s="154"/>
      <c r="B112" s="156"/>
      <c r="C112" s="93">
        <v>12</v>
      </c>
      <c r="D112" s="97" t="s">
        <v>168</v>
      </c>
      <c r="E112" s="97">
        <v>132369831.53140001</v>
      </c>
      <c r="F112" s="97">
        <v>0</v>
      </c>
      <c r="G112" s="97">
        <v>6414772.2373000002</v>
      </c>
      <c r="H112" s="97">
        <v>2851789.8311999999</v>
      </c>
      <c r="I112" s="97">
        <v>4249091.8100000005</v>
      </c>
      <c r="J112" s="97">
        <v>0</v>
      </c>
      <c r="K112" s="97">
        <f t="shared" ref="K112:K129" si="23">I112-J112</f>
        <v>4249091.8100000005</v>
      </c>
      <c r="L112" s="97">
        <v>79182957.475099996</v>
      </c>
      <c r="M112" s="98">
        <f t="shared" si="14"/>
        <v>225068442.88499999</v>
      </c>
      <c r="N112" s="92"/>
      <c r="O112" s="156"/>
      <c r="P112" s="105">
        <v>7</v>
      </c>
      <c r="Q112" s="154"/>
      <c r="R112" s="106" t="s">
        <v>547</v>
      </c>
      <c r="S112" s="97">
        <v>110120666.6248</v>
      </c>
      <c r="T112" s="97">
        <v>0</v>
      </c>
      <c r="U112" s="97">
        <v>5336555.8212000001</v>
      </c>
      <c r="V112" s="97">
        <v>2372451.4388000001</v>
      </c>
      <c r="W112" s="97">
        <v>3534890.21</v>
      </c>
      <c r="X112" s="97">
        <f t="shared" si="12"/>
        <v>1767445.105</v>
      </c>
      <c r="Y112" s="97">
        <f t="shared" si="22"/>
        <v>1767445.105</v>
      </c>
      <c r="Z112" s="97">
        <v>68066968.1382</v>
      </c>
      <c r="AA112" s="98">
        <f t="shared" si="15"/>
        <v>187664087.12800002</v>
      </c>
    </row>
    <row r="113" spans="1:27" ht="24.9" customHeight="1" x14ac:dyDescent="0.25">
      <c r="A113" s="154"/>
      <c r="B113" s="156"/>
      <c r="C113" s="93">
        <v>13</v>
      </c>
      <c r="D113" s="97" t="s">
        <v>169</v>
      </c>
      <c r="E113" s="97">
        <v>108867869.2753</v>
      </c>
      <c r="F113" s="97">
        <v>0</v>
      </c>
      <c r="G113" s="97">
        <v>5275844.0292999996</v>
      </c>
      <c r="H113" s="97">
        <v>2345461.0384999998</v>
      </c>
      <c r="I113" s="97">
        <v>3494675.23</v>
      </c>
      <c r="J113" s="97">
        <v>0</v>
      </c>
      <c r="K113" s="97">
        <f t="shared" si="23"/>
        <v>3494675.23</v>
      </c>
      <c r="L113" s="97">
        <v>60651559.5348</v>
      </c>
      <c r="M113" s="98">
        <f t="shared" si="14"/>
        <v>180635409.10789999</v>
      </c>
      <c r="N113" s="92"/>
      <c r="O113" s="156"/>
      <c r="P113" s="105">
        <v>8</v>
      </c>
      <c r="Q113" s="154"/>
      <c r="R113" s="106" t="s">
        <v>548</v>
      </c>
      <c r="S113" s="97">
        <v>129856426.0618</v>
      </c>
      <c r="T113" s="97">
        <v>0</v>
      </c>
      <c r="U113" s="97">
        <v>6292970.1357000005</v>
      </c>
      <c r="V113" s="97">
        <v>2797640.7543000001</v>
      </c>
      <c r="W113" s="97">
        <v>4168411.1</v>
      </c>
      <c r="X113" s="97">
        <f t="shared" si="12"/>
        <v>2084205.55</v>
      </c>
      <c r="Y113" s="97">
        <f t="shared" si="22"/>
        <v>2084205.55</v>
      </c>
      <c r="Z113" s="97">
        <v>87550593.527400002</v>
      </c>
      <c r="AA113" s="98">
        <f t="shared" si="15"/>
        <v>228581836.02920002</v>
      </c>
    </row>
    <row r="114" spans="1:27" ht="24.9" customHeight="1" x14ac:dyDescent="0.25">
      <c r="A114" s="154"/>
      <c r="B114" s="156"/>
      <c r="C114" s="93">
        <v>14</v>
      </c>
      <c r="D114" s="97" t="s">
        <v>170</v>
      </c>
      <c r="E114" s="97">
        <v>127123439.3959</v>
      </c>
      <c r="F114" s="97">
        <v>0</v>
      </c>
      <c r="G114" s="97">
        <v>6160526.9137000004</v>
      </c>
      <c r="H114" s="97">
        <v>2738760.9967999998</v>
      </c>
      <c r="I114" s="97">
        <v>4080681.8200000003</v>
      </c>
      <c r="J114" s="97">
        <v>0</v>
      </c>
      <c r="K114" s="97">
        <f t="shared" si="23"/>
        <v>4080681.8200000003</v>
      </c>
      <c r="L114" s="97">
        <v>75125341.809</v>
      </c>
      <c r="M114" s="98">
        <f t="shared" si="14"/>
        <v>215228750.93540001</v>
      </c>
      <c r="N114" s="92"/>
      <c r="O114" s="156"/>
      <c r="P114" s="105">
        <v>9</v>
      </c>
      <c r="Q114" s="154"/>
      <c r="R114" s="106" t="s">
        <v>549</v>
      </c>
      <c r="S114" s="97">
        <v>93877682.507799998</v>
      </c>
      <c r="T114" s="97">
        <v>0</v>
      </c>
      <c r="U114" s="97">
        <v>4549404.8342000004</v>
      </c>
      <c r="V114" s="97">
        <v>2022510.8489999999</v>
      </c>
      <c r="W114" s="97">
        <v>3013487.96</v>
      </c>
      <c r="X114" s="97">
        <f t="shared" si="12"/>
        <v>1506743.98</v>
      </c>
      <c r="Y114" s="97">
        <f t="shared" si="22"/>
        <v>1506743.98</v>
      </c>
      <c r="Z114" s="97">
        <v>60561946.839900002</v>
      </c>
      <c r="AA114" s="98">
        <f t="shared" si="15"/>
        <v>162518289.01090002</v>
      </c>
    </row>
    <row r="115" spans="1:27" ht="24.9" customHeight="1" x14ac:dyDescent="0.25">
      <c r="A115" s="154"/>
      <c r="B115" s="156"/>
      <c r="C115" s="93">
        <v>15</v>
      </c>
      <c r="D115" s="97" t="s">
        <v>171</v>
      </c>
      <c r="E115" s="97">
        <v>162905875.85260001</v>
      </c>
      <c r="F115" s="97">
        <v>0</v>
      </c>
      <c r="G115" s="97">
        <v>7894578.9808999998</v>
      </c>
      <c r="H115" s="97">
        <v>3509661.6412999998</v>
      </c>
      <c r="I115" s="97">
        <v>5229303.5</v>
      </c>
      <c r="J115" s="97">
        <v>0</v>
      </c>
      <c r="K115" s="97">
        <f t="shared" si="23"/>
        <v>5229303.5</v>
      </c>
      <c r="L115" s="97">
        <v>90577958.438299999</v>
      </c>
      <c r="M115" s="98">
        <f t="shared" si="14"/>
        <v>270117378.4131</v>
      </c>
      <c r="N115" s="92"/>
      <c r="O115" s="156"/>
      <c r="P115" s="105">
        <v>10</v>
      </c>
      <c r="Q115" s="154"/>
      <c r="R115" s="106" t="s">
        <v>550</v>
      </c>
      <c r="S115" s="97">
        <v>124841084.7508</v>
      </c>
      <c r="T115" s="97">
        <v>0</v>
      </c>
      <c r="U115" s="97">
        <v>6049921.7626</v>
      </c>
      <c r="V115" s="97">
        <v>2689589.7037999998</v>
      </c>
      <c r="W115" s="97">
        <v>4007417.88</v>
      </c>
      <c r="X115" s="97">
        <f t="shared" si="12"/>
        <v>2003708.94</v>
      </c>
      <c r="Y115" s="97">
        <f t="shared" si="22"/>
        <v>2003708.94</v>
      </c>
      <c r="Z115" s="97">
        <v>57508273.454700001</v>
      </c>
      <c r="AA115" s="98">
        <f t="shared" si="15"/>
        <v>193092578.6119</v>
      </c>
    </row>
    <row r="116" spans="1:27" ht="24.9" customHeight="1" x14ac:dyDescent="0.25">
      <c r="A116" s="154"/>
      <c r="B116" s="156"/>
      <c r="C116" s="93">
        <v>16</v>
      </c>
      <c r="D116" s="97" t="s">
        <v>172</v>
      </c>
      <c r="E116" s="97">
        <v>122127300.0297</v>
      </c>
      <c r="F116" s="97">
        <v>0</v>
      </c>
      <c r="G116" s="97">
        <v>5918409.0857999995</v>
      </c>
      <c r="H116" s="97">
        <v>2631123.6349999998</v>
      </c>
      <c r="I116" s="97">
        <v>3920304.98</v>
      </c>
      <c r="J116" s="97">
        <v>0</v>
      </c>
      <c r="K116" s="97">
        <f t="shared" si="23"/>
        <v>3920304.98</v>
      </c>
      <c r="L116" s="97">
        <v>71443720.452399999</v>
      </c>
      <c r="M116" s="98">
        <f t="shared" si="14"/>
        <v>206040858.18290001</v>
      </c>
      <c r="N116" s="92"/>
      <c r="O116" s="156"/>
      <c r="P116" s="105">
        <v>11</v>
      </c>
      <c r="Q116" s="154"/>
      <c r="R116" s="106" t="s">
        <v>551</v>
      </c>
      <c r="S116" s="97">
        <v>98965192.455200002</v>
      </c>
      <c r="T116" s="97">
        <v>0</v>
      </c>
      <c r="U116" s="97">
        <v>4795950.57</v>
      </c>
      <c r="V116" s="97">
        <v>2132116.7082000002</v>
      </c>
      <c r="W116" s="97">
        <v>3176797.79</v>
      </c>
      <c r="X116" s="97">
        <f t="shared" si="12"/>
        <v>1588398.895</v>
      </c>
      <c r="Y116" s="97">
        <f t="shared" si="22"/>
        <v>1588398.895</v>
      </c>
      <c r="Z116" s="97">
        <v>55588079.260200001</v>
      </c>
      <c r="AA116" s="98">
        <f t="shared" si="15"/>
        <v>163069737.88860002</v>
      </c>
    </row>
    <row r="117" spans="1:27" ht="24.9" customHeight="1" x14ac:dyDescent="0.25">
      <c r="A117" s="154"/>
      <c r="B117" s="156"/>
      <c r="C117" s="93">
        <v>17</v>
      </c>
      <c r="D117" s="97" t="s">
        <v>173</v>
      </c>
      <c r="E117" s="97">
        <v>120121563.8906</v>
      </c>
      <c r="F117" s="97">
        <v>0</v>
      </c>
      <c r="G117" s="97">
        <v>5821209.1398</v>
      </c>
      <c r="H117" s="97">
        <v>2587911.841</v>
      </c>
      <c r="I117" s="97">
        <v>3855920.55</v>
      </c>
      <c r="J117" s="97">
        <v>0</v>
      </c>
      <c r="K117" s="97">
        <f t="shared" si="23"/>
        <v>3855920.55</v>
      </c>
      <c r="L117" s="97">
        <v>69691661.919300005</v>
      </c>
      <c r="M117" s="98">
        <f t="shared" si="14"/>
        <v>202078267.3407</v>
      </c>
      <c r="N117" s="92"/>
      <c r="O117" s="156"/>
      <c r="P117" s="105">
        <v>12</v>
      </c>
      <c r="Q117" s="154"/>
      <c r="R117" s="106" t="s">
        <v>552</v>
      </c>
      <c r="S117" s="97">
        <v>87904132.676899999</v>
      </c>
      <c r="T117" s="97">
        <v>0</v>
      </c>
      <c r="U117" s="97">
        <v>4259920.7334000003</v>
      </c>
      <c r="V117" s="97">
        <v>1893816.0514</v>
      </c>
      <c r="W117" s="97">
        <v>2821736.08</v>
      </c>
      <c r="X117" s="97">
        <f t="shared" si="12"/>
        <v>1410868.04</v>
      </c>
      <c r="Y117" s="97">
        <f t="shared" si="22"/>
        <v>1410868.04</v>
      </c>
      <c r="Z117" s="97">
        <v>53199953.2773</v>
      </c>
      <c r="AA117" s="98">
        <f t="shared" si="15"/>
        <v>148668690.77900001</v>
      </c>
    </row>
    <row r="118" spans="1:27" ht="24.9" customHeight="1" x14ac:dyDescent="0.25">
      <c r="A118" s="154"/>
      <c r="B118" s="156"/>
      <c r="C118" s="93">
        <v>18</v>
      </c>
      <c r="D118" s="97" t="s">
        <v>174</v>
      </c>
      <c r="E118" s="97">
        <v>168928122.67589998</v>
      </c>
      <c r="F118" s="97">
        <v>0</v>
      </c>
      <c r="G118" s="97">
        <v>8186422.9852</v>
      </c>
      <c r="H118" s="97">
        <v>3639405.5718</v>
      </c>
      <c r="I118" s="97">
        <v>5422618.54</v>
      </c>
      <c r="J118" s="97">
        <v>0</v>
      </c>
      <c r="K118" s="97">
        <f t="shared" si="23"/>
        <v>5422618.54</v>
      </c>
      <c r="L118" s="97">
        <v>85982583.4692</v>
      </c>
      <c r="M118" s="98">
        <f t="shared" si="14"/>
        <v>272159153.24209994</v>
      </c>
      <c r="N118" s="92"/>
      <c r="O118" s="156"/>
      <c r="P118" s="105">
        <v>13</v>
      </c>
      <c r="Q118" s="154"/>
      <c r="R118" s="106" t="s">
        <v>553</v>
      </c>
      <c r="S118" s="97">
        <v>73550867.552100003</v>
      </c>
      <c r="T118" s="97">
        <v>0</v>
      </c>
      <c r="U118" s="97">
        <v>3564347.3876</v>
      </c>
      <c r="V118" s="97">
        <v>1584587.77</v>
      </c>
      <c r="W118" s="97">
        <v>2360994.0799999996</v>
      </c>
      <c r="X118" s="97">
        <f t="shared" si="12"/>
        <v>1180497.0399999998</v>
      </c>
      <c r="Y118" s="97">
        <f t="shared" si="22"/>
        <v>1180497.0399999998</v>
      </c>
      <c r="Z118" s="97">
        <v>49195801.253899999</v>
      </c>
      <c r="AA118" s="98">
        <f t="shared" si="15"/>
        <v>129076101.0036</v>
      </c>
    </row>
    <row r="119" spans="1:27" ht="24.9" customHeight="1" x14ac:dyDescent="0.25">
      <c r="A119" s="154"/>
      <c r="B119" s="156"/>
      <c r="C119" s="93">
        <v>19</v>
      </c>
      <c r="D119" s="97" t="s">
        <v>175</v>
      </c>
      <c r="E119" s="97">
        <v>94018296.248099998</v>
      </c>
      <c r="F119" s="97">
        <v>0</v>
      </c>
      <c r="G119" s="97">
        <v>4556219.1141999997</v>
      </c>
      <c r="H119" s="97">
        <v>2025540.2464000001</v>
      </c>
      <c r="I119" s="97">
        <v>3018001.67</v>
      </c>
      <c r="J119" s="97">
        <v>0</v>
      </c>
      <c r="K119" s="97">
        <f t="shared" si="23"/>
        <v>3018001.67</v>
      </c>
      <c r="L119" s="97">
        <v>56542104.121799998</v>
      </c>
      <c r="M119" s="98">
        <f t="shared" si="14"/>
        <v>160160161.4005</v>
      </c>
      <c r="N119" s="92"/>
      <c r="O119" s="156"/>
      <c r="P119" s="105">
        <v>14</v>
      </c>
      <c r="Q119" s="154"/>
      <c r="R119" s="106" t="s">
        <v>554</v>
      </c>
      <c r="S119" s="97">
        <v>73238976.489399999</v>
      </c>
      <c r="T119" s="97">
        <v>0</v>
      </c>
      <c r="U119" s="97">
        <v>3549232.8394999998</v>
      </c>
      <c r="V119" s="97">
        <v>1577868.3552999999</v>
      </c>
      <c r="W119" s="97">
        <v>2350982.33</v>
      </c>
      <c r="X119" s="97">
        <f t="shared" si="12"/>
        <v>1175491.165</v>
      </c>
      <c r="Y119" s="97">
        <f t="shared" si="22"/>
        <v>1175491.165</v>
      </c>
      <c r="Z119" s="97">
        <v>49460496.251199998</v>
      </c>
      <c r="AA119" s="98">
        <f t="shared" si="15"/>
        <v>129002065.1004</v>
      </c>
    </row>
    <row r="120" spans="1:27" ht="24.9" customHeight="1" x14ac:dyDescent="0.25">
      <c r="A120" s="154"/>
      <c r="B120" s="157"/>
      <c r="C120" s="93">
        <v>20</v>
      </c>
      <c r="D120" s="97" t="s">
        <v>176</v>
      </c>
      <c r="E120" s="97">
        <v>105203721.7207</v>
      </c>
      <c r="F120" s="97">
        <v>0</v>
      </c>
      <c r="G120" s="97">
        <v>5098275.8345999997</v>
      </c>
      <c r="H120" s="97">
        <v>2266520.2510000002</v>
      </c>
      <c r="I120" s="97">
        <v>3377055.5399999996</v>
      </c>
      <c r="J120" s="97">
        <v>0</v>
      </c>
      <c r="K120" s="97">
        <f t="shared" si="23"/>
        <v>3377055.5399999996</v>
      </c>
      <c r="L120" s="97">
        <v>66127710.542599998</v>
      </c>
      <c r="M120" s="98">
        <f t="shared" si="14"/>
        <v>182073283.88890001</v>
      </c>
      <c r="N120" s="92"/>
      <c r="O120" s="156"/>
      <c r="P120" s="105">
        <v>15</v>
      </c>
      <c r="Q120" s="154"/>
      <c r="R120" s="106" t="s">
        <v>555</v>
      </c>
      <c r="S120" s="97">
        <v>83626727.363200009</v>
      </c>
      <c r="T120" s="97">
        <v>0</v>
      </c>
      <c r="U120" s="97">
        <v>4052633.4646000001</v>
      </c>
      <c r="V120" s="97">
        <v>1801663.1731</v>
      </c>
      <c r="W120" s="97">
        <v>2684430.7199999997</v>
      </c>
      <c r="X120" s="97">
        <f t="shared" si="12"/>
        <v>1342215.3599999999</v>
      </c>
      <c r="Y120" s="97">
        <f t="shared" si="22"/>
        <v>1342215.3599999999</v>
      </c>
      <c r="Z120" s="97">
        <v>53771939.304899998</v>
      </c>
      <c r="AA120" s="98">
        <f t="shared" si="15"/>
        <v>144595178.66580001</v>
      </c>
    </row>
    <row r="121" spans="1:27" ht="24.9" customHeight="1" x14ac:dyDescent="0.25">
      <c r="A121" s="93"/>
      <c r="B121" s="161" t="s">
        <v>908</v>
      </c>
      <c r="C121" s="162"/>
      <c r="D121" s="100"/>
      <c r="E121" s="100">
        <f>SUM(E101:E120)</f>
        <v>2466408665.0747995</v>
      </c>
      <c r="F121" s="100">
        <f t="shared" ref="F121:L121" si="24">SUM(F101:F120)</f>
        <v>0</v>
      </c>
      <c r="G121" s="100">
        <f t="shared" si="24"/>
        <v>119524589.9093</v>
      </c>
      <c r="H121" s="100">
        <f t="shared" si="24"/>
        <v>53136572.502300002</v>
      </c>
      <c r="I121" s="100">
        <f t="shared" si="24"/>
        <v>79172094.850000009</v>
      </c>
      <c r="J121" s="100">
        <f t="shared" si="24"/>
        <v>0</v>
      </c>
      <c r="K121" s="100">
        <f t="shared" si="23"/>
        <v>79172094.850000009</v>
      </c>
      <c r="L121" s="100">
        <f t="shared" si="24"/>
        <v>1424650406.5316999</v>
      </c>
      <c r="M121" s="101">
        <f t="shared" si="14"/>
        <v>4142892328.8680992</v>
      </c>
      <c r="N121" s="92"/>
      <c r="O121" s="157"/>
      <c r="P121" s="105">
        <v>16</v>
      </c>
      <c r="Q121" s="154"/>
      <c r="R121" s="106" t="s">
        <v>556</v>
      </c>
      <c r="S121" s="97">
        <v>101217278.2792</v>
      </c>
      <c r="T121" s="97">
        <v>0</v>
      </c>
      <c r="U121" s="97">
        <v>4905088.8645000001</v>
      </c>
      <c r="V121" s="97">
        <v>2180635.8865</v>
      </c>
      <c r="W121" s="97">
        <v>3249090.1</v>
      </c>
      <c r="X121" s="97">
        <f t="shared" si="12"/>
        <v>1624545.05</v>
      </c>
      <c r="Y121" s="97">
        <f t="shared" si="22"/>
        <v>1624545.05</v>
      </c>
      <c r="Z121" s="97">
        <v>56028404.821999997</v>
      </c>
      <c r="AA121" s="98">
        <f t="shared" si="15"/>
        <v>165955952.90219998</v>
      </c>
    </row>
    <row r="122" spans="1:27" ht="24.9" customHeight="1" x14ac:dyDescent="0.25">
      <c r="A122" s="154">
        <v>6</v>
      </c>
      <c r="B122" s="155" t="s">
        <v>909</v>
      </c>
      <c r="C122" s="93">
        <v>1</v>
      </c>
      <c r="D122" s="97" t="s">
        <v>177</v>
      </c>
      <c r="E122" s="97">
        <v>119466637.92389999</v>
      </c>
      <c r="F122" s="97">
        <v>0</v>
      </c>
      <c r="G122" s="97">
        <v>5789470.7832000004</v>
      </c>
      <c r="H122" s="97">
        <v>2573802.0457000001</v>
      </c>
      <c r="I122" s="97">
        <v>3834897.3200000003</v>
      </c>
      <c r="J122" s="97">
        <f>I122/2</f>
        <v>1917448.6600000001</v>
      </c>
      <c r="K122" s="97">
        <f t="shared" si="23"/>
        <v>1917448.6600000001</v>
      </c>
      <c r="L122" s="97">
        <v>121850338.7466</v>
      </c>
      <c r="M122" s="98">
        <f t="shared" si="14"/>
        <v>251597698.15939999</v>
      </c>
      <c r="N122" s="92"/>
      <c r="O122" s="93"/>
      <c r="P122" s="162" t="s">
        <v>910</v>
      </c>
      <c r="Q122" s="165"/>
      <c r="R122" s="100"/>
      <c r="S122" s="100">
        <f t="shared" ref="S122:V122" si="25">SUM(S106:S121)</f>
        <v>1657622247.4250996</v>
      </c>
      <c r="T122" s="100">
        <f t="shared" si="25"/>
        <v>0</v>
      </c>
      <c r="U122" s="100">
        <f t="shared" si="25"/>
        <v>80330004.5748</v>
      </c>
      <c r="V122" s="100">
        <f t="shared" si="25"/>
        <v>35711991.27669999</v>
      </c>
      <c r="W122" s="100">
        <f>SUM(W106:W121)</f>
        <v>53209927.310000002</v>
      </c>
      <c r="X122" s="100">
        <f t="shared" ref="X122:Y122" si="26">SUM(X106:X121)</f>
        <v>26604963.655000001</v>
      </c>
      <c r="Y122" s="100">
        <f t="shared" si="26"/>
        <v>26604963.655000001</v>
      </c>
      <c r="Z122" s="100">
        <f>SUM(Z106:Z121)</f>
        <v>968157841.12040007</v>
      </c>
      <c r="AA122" s="101">
        <f t="shared" si="15"/>
        <v>2768427048.0519996</v>
      </c>
    </row>
    <row r="123" spans="1:27" ht="24.9" customHeight="1" x14ac:dyDescent="0.25">
      <c r="A123" s="154"/>
      <c r="B123" s="156"/>
      <c r="C123" s="93">
        <v>2</v>
      </c>
      <c r="D123" s="97" t="s">
        <v>178</v>
      </c>
      <c r="E123" s="97">
        <v>137148319.74250001</v>
      </c>
      <c r="F123" s="97">
        <v>0</v>
      </c>
      <c r="G123" s="97">
        <v>6646342.4759</v>
      </c>
      <c r="H123" s="97">
        <v>2954738.0929</v>
      </c>
      <c r="I123" s="97">
        <v>4402481.9999999991</v>
      </c>
      <c r="J123" s="97">
        <f t="shared" ref="J123:J152" si="27">I123/2</f>
        <v>2201240.9999999995</v>
      </c>
      <c r="K123" s="97">
        <f t="shared" si="23"/>
        <v>2201240.9999999995</v>
      </c>
      <c r="L123" s="97">
        <v>132494100.5812</v>
      </c>
      <c r="M123" s="98">
        <f t="shared" si="14"/>
        <v>281444741.89250004</v>
      </c>
      <c r="N123" s="92"/>
      <c r="O123" s="155">
        <v>24</v>
      </c>
      <c r="P123" s="99">
        <v>1</v>
      </c>
      <c r="Q123" s="155" t="s">
        <v>54</v>
      </c>
      <c r="R123" s="97" t="s">
        <v>557</v>
      </c>
      <c r="S123" s="97">
        <v>142039459.03129998</v>
      </c>
      <c r="T123" s="97">
        <v>0</v>
      </c>
      <c r="U123" s="97">
        <v>6883371.8969000001</v>
      </c>
      <c r="V123" s="97">
        <v>3060113.3217000002</v>
      </c>
      <c r="W123" s="97">
        <v>4559488.33</v>
      </c>
      <c r="X123" s="97">
        <v>0</v>
      </c>
      <c r="Y123" s="97">
        <f t="shared" si="22"/>
        <v>4559488.33</v>
      </c>
      <c r="Z123" s="97">
        <v>350933697.96249998</v>
      </c>
      <c r="AA123" s="98">
        <f t="shared" si="15"/>
        <v>507476130.5424</v>
      </c>
    </row>
    <row r="124" spans="1:27" ht="24.9" customHeight="1" x14ac:dyDescent="0.25">
      <c r="A124" s="154"/>
      <c r="B124" s="156"/>
      <c r="C124" s="93">
        <v>3</v>
      </c>
      <c r="D124" s="108" t="s">
        <v>179</v>
      </c>
      <c r="E124" s="97">
        <v>91272352.469900012</v>
      </c>
      <c r="F124" s="97">
        <v>0</v>
      </c>
      <c r="G124" s="97">
        <v>4423147.9775</v>
      </c>
      <c r="H124" s="97">
        <v>1966381.3393000001</v>
      </c>
      <c r="I124" s="97">
        <v>2929856.4499999997</v>
      </c>
      <c r="J124" s="97">
        <f t="shared" si="27"/>
        <v>1464928.2249999999</v>
      </c>
      <c r="K124" s="97">
        <f t="shared" si="23"/>
        <v>1464928.2249999999</v>
      </c>
      <c r="L124" s="97">
        <v>108389867.3822</v>
      </c>
      <c r="M124" s="98">
        <f t="shared" si="14"/>
        <v>207516677.39390004</v>
      </c>
      <c r="N124" s="92"/>
      <c r="O124" s="156"/>
      <c r="P124" s="99">
        <v>2</v>
      </c>
      <c r="Q124" s="156"/>
      <c r="R124" s="108" t="s">
        <v>558</v>
      </c>
      <c r="S124" s="97">
        <v>182572951.38</v>
      </c>
      <c r="T124" s="97">
        <v>0</v>
      </c>
      <c r="U124" s="97">
        <v>8847664.8055000007</v>
      </c>
      <c r="V124" s="97">
        <v>3933371.2231999999</v>
      </c>
      <c r="W124" s="97">
        <v>5860619.6200000001</v>
      </c>
      <c r="X124" s="97">
        <v>0</v>
      </c>
      <c r="Y124" s="97">
        <f t="shared" si="22"/>
        <v>5860619.6200000001</v>
      </c>
      <c r="Z124" s="97">
        <v>378935405.72960001</v>
      </c>
      <c r="AA124" s="98">
        <f t="shared" si="15"/>
        <v>580150012.75830007</v>
      </c>
    </row>
    <row r="125" spans="1:27" ht="24.9" customHeight="1" x14ac:dyDescent="0.25">
      <c r="A125" s="154"/>
      <c r="B125" s="156"/>
      <c r="C125" s="93">
        <v>4</v>
      </c>
      <c r="D125" s="97" t="s">
        <v>180</v>
      </c>
      <c r="E125" s="97">
        <v>112542934.03200001</v>
      </c>
      <c r="F125" s="97">
        <v>0</v>
      </c>
      <c r="G125" s="97">
        <v>5453941.2822000002</v>
      </c>
      <c r="H125" s="97">
        <v>2424637.0273000002</v>
      </c>
      <c r="I125" s="97">
        <v>3612645.3699999996</v>
      </c>
      <c r="J125" s="97">
        <f t="shared" si="27"/>
        <v>1806322.6849999998</v>
      </c>
      <c r="K125" s="97">
        <f t="shared" si="23"/>
        <v>1806322.6849999998</v>
      </c>
      <c r="L125" s="97">
        <v>115090185.9092</v>
      </c>
      <c r="M125" s="98">
        <f t="shared" si="14"/>
        <v>237318020.9357</v>
      </c>
      <c r="N125" s="92"/>
      <c r="O125" s="156"/>
      <c r="P125" s="99">
        <v>3</v>
      </c>
      <c r="Q125" s="156"/>
      <c r="R125" s="97" t="s">
        <v>559</v>
      </c>
      <c r="S125" s="97">
        <v>294433699.97680002</v>
      </c>
      <c r="T125" s="97">
        <v>0</v>
      </c>
      <c r="U125" s="97">
        <v>14268546.7107</v>
      </c>
      <c r="V125" s="97">
        <v>6343311.1744999997</v>
      </c>
      <c r="W125" s="97">
        <v>9451366.7400000002</v>
      </c>
      <c r="X125" s="97">
        <v>0</v>
      </c>
      <c r="Y125" s="97">
        <f t="shared" si="22"/>
        <v>9451366.7400000002</v>
      </c>
      <c r="Z125" s="97">
        <v>453086105.41619998</v>
      </c>
      <c r="AA125" s="98">
        <f t="shared" si="15"/>
        <v>777583030.01819992</v>
      </c>
    </row>
    <row r="126" spans="1:27" ht="24.9" customHeight="1" x14ac:dyDescent="0.25">
      <c r="A126" s="154"/>
      <c r="B126" s="156"/>
      <c r="C126" s="93">
        <v>5</v>
      </c>
      <c r="D126" s="97" t="s">
        <v>181</v>
      </c>
      <c r="E126" s="97">
        <v>118272811.71360001</v>
      </c>
      <c r="F126" s="97">
        <v>0</v>
      </c>
      <c r="G126" s="97">
        <v>5731616.7905999999</v>
      </c>
      <c r="H126" s="97">
        <v>2548082.1258</v>
      </c>
      <c r="I126" s="97">
        <v>3796575.31</v>
      </c>
      <c r="J126" s="97">
        <f t="shared" si="27"/>
        <v>1898287.655</v>
      </c>
      <c r="K126" s="97">
        <f t="shared" si="23"/>
        <v>1898287.655</v>
      </c>
      <c r="L126" s="97">
        <v>121210398.93009999</v>
      </c>
      <c r="M126" s="98">
        <f t="shared" si="14"/>
        <v>249661197.21509999</v>
      </c>
      <c r="N126" s="92"/>
      <c r="O126" s="156"/>
      <c r="P126" s="99">
        <v>4</v>
      </c>
      <c r="Q126" s="156"/>
      <c r="R126" s="97" t="s">
        <v>560</v>
      </c>
      <c r="S126" s="97">
        <v>115077499.53200001</v>
      </c>
      <c r="T126" s="97">
        <v>0</v>
      </c>
      <c r="U126" s="97">
        <v>5576768.8196</v>
      </c>
      <c r="V126" s="97">
        <v>2479241.9780999999</v>
      </c>
      <c r="W126" s="97">
        <v>3694005.31</v>
      </c>
      <c r="X126" s="97">
        <v>0</v>
      </c>
      <c r="Y126" s="97">
        <f t="shared" si="22"/>
        <v>3694005.31</v>
      </c>
      <c r="Z126" s="97">
        <v>333224116.15579998</v>
      </c>
      <c r="AA126" s="98">
        <f t="shared" si="15"/>
        <v>460051631.79549998</v>
      </c>
    </row>
    <row r="127" spans="1:27" ht="24.9" customHeight="1" x14ac:dyDescent="0.25">
      <c r="A127" s="154"/>
      <c r="B127" s="156"/>
      <c r="C127" s="93">
        <v>6</v>
      </c>
      <c r="D127" s="97" t="s">
        <v>182</v>
      </c>
      <c r="E127" s="97">
        <v>116280533.9101</v>
      </c>
      <c r="F127" s="97">
        <v>0</v>
      </c>
      <c r="G127" s="97">
        <v>5635069.0488</v>
      </c>
      <c r="H127" s="97">
        <v>2505160.2795000002</v>
      </c>
      <c r="I127" s="97">
        <v>3732622.9</v>
      </c>
      <c r="J127" s="97">
        <f t="shared" si="27"/>
        <v>1866311.45</v>
      </c>
      <c r="K127" s="97">
        <f t="shared" si="23"/>
        <v>1866311.45</v>
      </c>
      <c r="L127" s="97">
        <v>122112285.6127</v>
      </c>
      <c r="M127" s="98">
        <f t="shared" si="14"/>
        <v>248399360.30110002</v>
      </c>
      <c r="N127" s="92"/>
      <c r="O127" s="156"/>
      <c r="P127" s="99">
        <v>5</v>
      </c>
      <c r="Q127" s="156"/>
      <c r="R127" s="97" t="s">
        <v>561</v>
      </c>
      <c r="S127" s="97">
        <v>96750954.955699995</v>
      </c>
      <c r="T127" s="97">
        <v>0</v>
      </c>
      <c r="U127" s="97">
        <v>4688646.443</v>
      </c>
      <c r="V127" s="97">
        <v>2084412.9383</v>
      </c>
      <c r="W127" s="97">
        <v>3105720.43</v>
      </c>
      <c r="X127" s="97">
        <v>0</v>
      </c>
      <c r="Y127" s="97">
        <f t="shared" si="22"/>
        <v>3105720.43</v>
      </c>
      <c r="Z127" s="97">
        <v>320632179.15490001</v>
      </c>
      <c r="AA127" s="98">
        <f t="shared" si="15"/>
        <v>427261913.92190003</v>
      </c>
    </row>
    <row r="128" spans="1:27" ht="24.9" customHeight="1" x14ac:dyDescent="0.25">
      <c r="A128" s="154"/>
      <c r="B128" s="156"/>
      <c r="C128" s="93">
        <v>7</v>
      </c>
      <c r="D128" s="97" t="s">
        <v>183</v>
      </c>
      <c r="E128" s="97">
        <v>160649511.46939999</v>
      </c>
      <c r="F128" s="97">
        <v>0</v>
      </c>
      <c r="G128" s="97">
        <v>7785233.3431000002</v>
      </c>
      <c r="H128" s="97">
        <v>3461050.2850000001</v>
      </c>
      <c r="I128" s="97">
        <v>5156873.8499999996</v>
      </c>
      <c r="J128" s="97">
        <f t="shared" si="27"/>
        <v>2578436.9249999998</v>
      </c>
      <c r="K128" s="97">
        <f t="shared" si="23"/>
        <v>2578436.9249999998</v>
      </c>
      <c r="L128" s="97">
        <v>138634424.92570001</v>
      </c>
      <c r="M128" s="98">
        <f t="shared" si="14"/>
        <v>313108656.94819999</v>
      </c>
      <c r="N128" s="92"/>
      <c r="O128" s="156"/>
      <c r="P128" s="99">
        <v>6</v>
      </c>
      <c r="Q128" s="156"/>
      <c r="R128" s="97" t="s">
        <v>562</v>
      </c>
      <c r="S128" s="97">
        <v>108163998.16669999</v>
      </c>
      <c r="T128" s="97">
        <v>0</v>
      </c>
      <c r="U128" s="97">
        <v>5241733.7432000004</v>
      </c>
      <c r="V128" s="97">
        <v>2330296.764</v>
      </c>
      <c r="W128" s="97">
        <v>3472080.86</v>
      </c>
      <c r="X128" s="97">
        <v>0</v>
      </c>
      <c r="Y128" s="97">
        <f t="shared" si="22"/>
        <v>3472080.86</v>
      </c>
      <c r="Z128" s="97">
        <v>323596538.27719998</v>
      </c>
      <c r="AA128" s="98">
        <f t="shared" si="15"/>
        <v>442804647.81110001</v>
      </c>
    </row>
    <row r="129" spans="1:27" ht="24.9" customHeight="1" x14ac:dyDescent="0.25">
      <c r="A129" s="154"/>
      <c r="B129" s="157"/>
      <c r="C129" s="93">
        <v>8</v>
      </c>
      <c r="D129" s="97" t="s">
        <v>184</v>
      </c>
      <c r="E129" s="97">
        <v>148285504.20880002</v>
      </c>
      <c r="F129" s="97">
        <v>0</v>
      </c>
      <c r="G129" s="97">
        <v>7186061.3902000003</v>
      </c>
      <c r="H129" s="97">
        <v>3194678.7884</v>
      </c>
      <c r="I129" s="97">
        <v>4759987.33</v>
      </c>
      <c r="J129" s="97">
        <f t="shared" si="27"/>
        <v>2379993.665</v>
      </c>
      <c r="K129" s="97">
        <f t="shared" si="23"/>
        <v>2379993.665</v>
      </c>
      <c r="L129" s="97">
        <v>142872917.58849999</v>
      </c>
      <c r="M129" s="98">
        <f t="shared" si="14"/>
        <v>303919155.64090002</v>
      </c>
      <c r="N129" s="92"/>
      <c r="O129" s="156"/>
      <c r="P129" s="99">
        <v>7</v>
      </c>
      <c r="Q129" s="156"/>
      <c r="R129" s="97" t="s">
        <v>563</v>
      </c>
      <c r="S129" s="97">
        <v>99311075.378399998</v>
      </c>
      <c r="T129" s="97">
        <v>0</v>
      </c>
      <c r="U129" s="97">
        <v>4812712.3968000002</v>
      </c>
      <c r="V129" s="97">
        <v>2139568.4468999999</v>
      </c>
      <c r="W129" s="97">
        <v>3187900.6799999997</v>
      </c>
      <c r="X129" s="97">
        <v>0</v>
      </c>
      <c r="Y129" s="97">
        <f t="shared" si="22"/>
        <v>3187900.6799999997</v>
      </c>
      <c r="Z129" s="97">
        <v>316141108.25489998</v>
      </c>
      <c r="AA129" s="98">
        <f t="shared" si="15"/>
        <v>425592365.15699995</v>
      </c>
    </row>
    <row r="130" spans="1:27" ht="24.9" customHeight="1" x14ac:dyDescent="0.25">
      <c r="A130" s="93"/>
      <c r="B130" s="161" t="s">
        <v>911</v>
      </c>
      <c r="C130" s="162"/>
      <c r="D130" s="100"/>
      <c r="E130" s="100">
        <f>SUM(E122:E129)</f>
        <v>1003918605.4702001</v>
      </c>
      <c r="F130" s="100">
        <f t="shared" ref="F130:L130" si="28">SUM(F122:F129)</f>
        <v>0</v>
      </c>
      <c r="G130" s="100">
        <f t="shared" si="28"/>
        <v>48650883.091499999</v>
      </c>
      <c r="H130" s="100">
        <f t="shared" si="28"/>
        <v>21628529.983900003</v>
      </c>
      <c r="I130" s="100">
        <f t="shared" si="28"/>
        <v>32225940.529999994</v>
      </c>
      <c r="J130" s="100">
        <f t="shared" si="28"/>
        <v>16112970.264999997</v>
      </c>
      <c r="K130" s="100">
        <f t="shared" si="28"/>
        <v>16112970.264999997</v>
      </c>
      <c r="L130" s="100">
        <f t="shared" si="28"/>
        <v>1002654519.6762002</v>
      </c>
      <c r="M130" s="101">
        <f t="shared" si="14"/>
        <v>2092965508.4868004</v>
      </c>
      <c r="N130" s="92"/>
      <c r="O130" s="156"/>
      <c r="P130" s="99">
        <v>8</v>
      </c>
      <c r="Q130" s="156"/>
      <c r="R130" s="97" t="s">
        <v>564</v>
      </c>
      <c r="S130" s="97">
        <v>119808247.26000001</v>
      </c>
      <c r="T130" s="97">
        <v>0</v>
      </c>
      <c r="U130" s="97">
        <v>5806025.5077</v>
      </c>
      <c r="V130" s="97">
        <v>2581161.7138999999</v>
      </c>
      <c r="W130" s="97">
        <v>3845863.04</v>
      </c>
      <c r="X130" s="97">
        <v>0</v>
      </c>
      <c r="Y130" s="97">
        <f t="shared" si="22"/>
        <v>3845863.04</v>
      </c>
      <c r="Z130" s="97">
        <v>329429071.93110001</v>
      </c>
      <c r="AA130" s="98">
        <f t="shared" si="15"/>
        <v>461470369.45270002</v>
      </c>
    </row>
    <row r="131" spans="1:27" ht="24.9" customHeight="1" x14ac:dyDescent="0.25">
      <c r="A131" s="154">
        <v>7</v>
      </c>
      <c r="B131" s="155" t="s">
        <v>912</v>
      </c>
      <c r="C131" s="93">
        <v>1</v>
      </c>
      <c r="D131" s="97" t="s">
        <v>185</v>
      </c>
      <c r="E131" s="97">
        <v>118156630.2474</v>
      </c>
      <c r="F131" s="97">
        <f>-6066891.24</f>
        <v>-6066891.2400000002</v>
      </c>
      <c r="G131" s="97">
        <v>5725986.5226999996</v>
      </c>
      <c r="H131" s="97">
        <v>2545579.1</v>
      </c>
      <c r="I131" s="97">
        <v>3792845.8800000004</v>
      </c>
      <c r="J131" s="97">
        <f t="shared" si="27"/>
        <v>1896422.9400000002</v>
      </c>
      <c r="K131" s="97">
        <f t="shared" ref="K131:K194" si="29">I131-J131</f>
        <v>1896422.9400000002</v>
      </c>
      <c r="L131" s="97">
        <v>60678807.2927</v>
      </c>
      <c r="M131" s="98">
        <f t="shared" si="14"/>
        <v>182936534.8628</v>
      </c>
      <c r="N131" s="92"/>
      <c r="O131" s="156"/>
      <c r="P131" s="99">
        <v>9</v>
      </c>
      <c r="Q131" s="156"/>
      <c r="R131" s="97" t="s">
        <v>565</v>
      </c>
      <c r="S131" s="97">
        <v>80000348.428900003</v>
      </c>
      <c r="T131" s="97">
        <v>0</v>
      </c>
      <c r="U131" s="97">
        <v>3876895.5743999998</v>
      </c>
      <c r="V131" s="97">
        <v>1723536.0767999999</v>
      </c>
      <c r="W131" s="97">
        <v>2568023.4000000004</v>
      </c>
      <c r="X131" s="97">
        <v>0</v>
      </c>
      <c r="Y131" s="97">
        <f t="shared" si="22"/>
        <v>2568023.4000000004</v>
      </c>
      <c r="Z131" s="97">
        <v>308155538.74779999</v>
      </c>
      <c r="AA131" s="98">
        <f t="shared" si="15"/>
        <v>396324342.22790003</v>
      </c>
    </row>
    <row r="132" spans="1:27" ht="24.9" customHeight="1" x14ac:dyDescent="0.25">
      <c r="A132" s="154"/>
      <c r="B132" s="156"/>
      <c r="C132" s="93">
        <v>2</v>
      </c>
      <c r="D132" s="97" t="s">
        <v>186</v>
      </c>
      <c r="E132" s="97">
        <v>104255348.1671</v>
      </c>
      <c r="F132" s="97">
        <f t="shared" ref="F132:F153" si="30">-6066891.24</f>
        <v>-6066891.2400000002</v>
      </c>
      <c r="G132" s="97">
        <v>5052316.7196000004</v>
      </c>
      <c r="H132" s="97">
        <v>2246088.3897000002</v>
      </c>
      <c r="I132" s="97">
        <v>3346612.6</v>
      </c>
      <c r="J132" s="97">
        <f t="shared" si="27"/>
        <v>1673306.3</v>
      </c>
      <c r="K132" s="97">
        <f t="shared" si="29"/>
        <v>1673306.3</v>
      </c>
      <c r="L132" s="97">
        <v>52764314.4507</v>
      </c>
      <c r="M132" s="98">
        <f t="shared" si="14"/>
        <v>159924482.78710002</v>
      </c>
      <c r="N132" s="92"/>
      <c r="O132" s="156"/>
      <c r="P132" s="99">
        <v>10</v>
      </c>
      <c r="Q132" s="156"/>
      <c r="R132" s="97" t="s">
        <v>566</v>
      </c>
      <c r="S132" s="97">
        <v>136408648.7087</v>
      </c>
      <c r="T132" s="97">
        <v>0</v>
      </c>
      <c r="U132" s="97">
        <v>6610497.2900999999</v>
      </c>
      <c r="V132" s="97">
        <v>2938802.5410000002</v>
      </c>
      <c r="W132" s="97">
        <v>4378738.46</v>
      </c>
      <c r="X132" s="97">
        <v>0</v>
      </c>
      <c r="Y132" s="97">
        <f t="shared" si="22"/>
        <v>4378738.46</v>
      </c>
      <c r="Z132" s="97">
        <v>346928796.44880003</v>
      </c>
      <c r="AA132" s="98">
        <f t="shared" si="15"/>
        <v>497265483.44860005</v>
      </c>
    </row>
    <row r="133" spans="1:27" ht="24.9" customHeight="1" x14ac:dyDescent="0.25">
      <c r="A133" s="154"/>
      <c r="B133" s="156"/>
      <c r="C133" s="93">
        <v>3</v>
      </c>
      <c r="D133" s="97" t="s">
        <v>187</v>
      </c>
      <c r="E133" s="97">
        <v>100950172.88060001</v>
      </c>
      <c r="F133" s="97">
        <f t="shared" si="30"/>
        <v>-6066891.2400000002</v>
      </c>
      <c r="G133" s="97">
        <v>4892144.6742000002</v>
      </c>
      <c r="H133" s="97">
        <v>2174881.3391999998</v>
      </c>
      <c r="I133" s="97">
        <v>3240515.9699999997</v>
      </c>
      <c r="J133" s="97">
        <f t="shared" si="27"/>
        <v>1620257.9849999999</v>
      </c>
      <c r="K133" s="97">
        <f t="shared" si="29"/>
        <v>1620257.9849999999</v>
      </c>
      <c r="L133" s="97">
        <v>50421157.8869</v>
      </c>
      <c r="M133" s="98">
        <f t="shared" si="14"/>
        <v>153991723.52590001</v>
      </c>
      <c r="N133" s="92"/>
      <c r="O133" s="156"/>
      <c r="P133" s="99">
        <v>11</v>
      </c>
      <c r="Q133" s="156"/>
      <c r="R133" s="97" t="s">
        <v>567</v>
      </c>
      <c r="S133" s="97">
        <v>117918528.684</v>
      </c>
      <c r="T133" s="97">
        <v>0</v>
      </c>
      <c r="U133" s="97">
        <v>5714447.8865999999</v>
      </c>
      <c r="V133" s="97">
        <v>2540449.4144000001</v>
      </c>
      <c r="W133" s="97">
        <v>3785202.78</v>
      </c>
      <c r="X133" s="97">
        <v>0</v>
      </c>
      <c r="Y133" s="97">
        <f t="shared" si="22"/>
        <v>3785202.78</v>
      </c>
      <c r="Z133" s="97">
        <v>332603288.34249997</v>
      </c>
      <c r="AA133" s="98">
        <f t="shared" si="15"/>
        <v>462561917.10749996</v>
      </c>
    </row>
    <row r="134" spans="1:27" ht="24.9" customHeight="1" x14ac:dyDescent="0.25">
      <c r="A134" s="154"/>
      <c r="B134" s="156"/>
      <c r="C134" s="93">
        <v>4</v>
      </c>
      <c r="D134" s="97" t="s">
        <v>188</v>
      </c>
      <c r="E134" s="97">
        <v>119675110.4174</v>
      </c>
      <c r="F134" s="97">
        <f t="shared" si="30"/>
        <v>-6066891.2400000002</v>
      </c>
      <c r="G134" s="97">
        <v>5799573.5650000004</v>
      </c>
      <c r="H134" s="97">
        <v>2578293.3993000002</v>
      </c>
      <c r="I134" s="97">
        <v>3841589.32</v>
      </c>
      <c r="J134" s="97">
        <f t="shared" si="27"/>
        <v>1920794.66</v>
      </c>
      <c r="K134" s="97">
        <f t="shared" si="29"/>
        <v>1920794.66</v>
      </c>
      <c r="L134" s="97">
        <v>63781572.293799996</v>
      </c>
      <c r="M134" s="98">
        <f t="shared" si="14"/>
        <v>187688453.09549999</v>
      </c>
      <c r="N134" s="92"/>
      <c r="O134" s="156"/>
      <c r="P134" s="99">
        <v>12</v>
      </c>
      <c r="Q134" s="156"/>
      <c r="R134" s="97" t="s">
        <v>568</v>
      </c>
      <c r="S134" s="97">
        <v>162132128.26970002</v>
      </c>
      <c r="T134" s="97">
        <v>0</v>
      </c>
      <c r="U134" s="97">
        <v>7857082.4117999999</v>
      </c>
      <c r="V134" s="97">
        <v>3492991.9404000002</v>
      </c>
      <c r="W134" s="97">
        <v>5204466.0799999991</v>
      </c>
      <c r="X134" s="97">
        <v>0</v>
      </c>
      <c r="Y134" s="97">
        <f t="shared" si="22"/>
        <v>5204466.0799999991</v>
      </c>
      <c r="Z134" s="97">
        <v>360387269.17229998</v>
      </c>
      <c r="AA134" s="98">
        <f t="shared" si="15"/>
        <v>539073937.87419999</v>
      </c>
    </row>
    <row r="135" spans="1:27" ht="24.9" customHeight="1" x14ac:dyDescent="0.25">
      <c r="A135" s="154"/>
      <c r="B135" s="156"/>
      <c r="C135" s="93">
        <v>5</v>
      </c>
      <c r="D135" s="97" t="s">
        <v>189</v>
      </c>
      <c r="E135" s="97">
        <v>155319660.46990001</v>
      </c>
      <c r="F135" s="97">
        <f t="shared" si="30"/>
        <v>-6066891.2400000002</v>
      </c>
      <c r="G135" s="97">
        <v>7526943.5210999995</v>
      </c>
      <c r="H135" s="97">
        <v>3346223.4042000002</v>
      </c>
      <c r="I135" s="97">
        <v>4985784.8199999994</v>
      </c>
      <c r="J135" s="97">
        <f t="shared" si="27"/>
        <v>2492892.4099999997</v>
      </c>
      <c r="K135" s="97">
        <f t="shared" si="29"/>
        <v>2492892.4099999997</v>
      </c>
      <c r="L135" s="97">
        <v>83170262.242599994</v>
      </c>
      <c r="M135" s="98">
        <f t="shared" si="14"/>
        <v>245789090.80779997</v>
      </c>
      <c r="N135" s="92"/>
      <c r="O135" s="156"/>
      <c r="P135" s="99">
        <v>13</v>
      </c>
      <c r="Q135" s="156"/>
      <c r="R135" s="97" t="s">
        <v>569</v>
      </c>
      <c r="S135" s="97">
        <v>175416486.6927</v>
      </c>
      <c r="T135" s="97">
        <v>0</v>
      </c>
      <c r="U135" s="97">
        <v>8500855.4876000006</v>
      </c>
      <c r="V135" s="97">
        <v>3779191.5814</v>
      </c>
      <c r="W135" s="97">
        <v>5630896.0099999998</v>
      </c>
      <c r="X135" s="97">
        <v>0</v>
      </c>
      <c r="Y135" s="97">
        <f t="shared" si="22"/>
        <v>5630896.0099999998</v>
      </c>
      <c r="Z135" s="97">
        <v>376597995.25819999</v>
      </c>
      <c r="AA135" s="98">
        <f t="shared" si="15"/>
        <v>569925425.02989995</v>
      </c>
    </row>
    <row r="136" spans="1:27" ht="24.9" customHeight="1" x14ac:dyDescent="0.25">
      <c r="A136" s="154"/>
      <c r="B136" s="156"/>
      <c r="C136" s="93">
        <v>6</v>
      </c>
      <c r="D136" s="97" t="s">
        <v>190</v>
      </c>
      <c r="E136" s="97">
        <v>126898109.3159</v>
      </c>
      <c r="F136" s="97">
        <f t="shared" si="30"/>
        <v>-6066891.2400000002</v>
      </c>
      <c r="G136" s="97">
        <v>6149607.1964999996</v>
      </c>
      <c r="H136" s="97">
        <v>2733906.4615000002</v>
      </c>
      <c r="I136" s="97">
        <v>4073448.69</v>
      </c>
      <c r="J136" s="97">
        <f t="shared" si="27"/>
        <v>2036724.345</v>
      </c>
      <c r="K136" s="97">
        <f t="shared" si="29"/>
        <v>2036724.345</v>
      </c>
      <c r="L136" s="97">
        <v>62267352.021499999</v>
      </c>
      <c r="M136" s="98">
        <f t="shared" ref="M136:M199" si="31">E136+F136+G136+H136+K136+L136</f>
        <v>194018808.1004</v>
      </c>
      <c r="N136" s="92"/>
      <c r="O136" s="156"/>
      <c r="P136" s="99">
        <v>14</v>
      </c>
      <c r="Q136" s="156"/>
      <c r="R136" s="97" t="s">
        <v>570</v>
      </c>
      <c r="S136" s="97">
        <v>94429407.0634</v>
      </c>
      <c r="T136" s="97">
        <v>0</v>
      </c>
      <c r="U136" s="97">
        <v>4576141.9484000001</v>
      </c>
      <c r="V136" s="97">
        <v>2034397.2616999999</v>
      </c>
      <c r="W136" s="97">
        <v>3031198.3899999997</v>
      </c>
      <c r="X136" s="97">
        <v>0</v>
      </c>
      <c r="Y136" s="97">
        <f t="shared" si="22"/>
        <v>3031198.3899999997</v>
      </c>
      <c r="Z136" s="97">
        <v>319642227.36000001</v>
      </c>
      <c r="AA136" s="98">
        <f t="shared" ref="AA136:AA199" si="32">S136+T136+U136+V136+Y136+Z136</f>
        <v>423713372.02350003</v>
      </c>
    </row>
    <row r="137" spans="1:27" ht="24.9" customHeight="1" x14ac:dyDescent="0.25">
      <c r="A137" s="154"/>
      <c r="B137" s="156"/>
      <c r="C137" s="93">
        <v>7</v>
      </c>
      <c r="D137" s="97" t="s">
        <v>191</v>
      </c>
      <c r="E137" s="97">
        <v>120374702.4333</v>
      </c>
      <c r="F137" s="97">
        <f t="shared" si="30"/>
        <v>-6066891.2400000002</v>
      </c>
      <c r="G137" s="97">
        <v>5833476.4822000004</v>
      </c>
      <c r="H137" s="97">
        <v>2593365.4846999999</v>
      </c>
      <c r="I137" s="97">
        <v>3864046.32</v>
      </c>
      <c r="J137" s="97">
        <f t="shared" si="27"/>
        <v>1932023.16</v>
      </c>
      <c r="K137" s="97">
        <f t="shared" si="29"/>
        <v>1932023.16</v>
      </c>
      <c r="L137" s="97">
        <v>58775726.460500002</v>
      </c>
      <c r="M137" s="98">
        <f t="shared" si="31"/>
        <v>183442402.7807</v>
      </c>
      <c r="N137" s="92"/>
      <c r="O137" s="156"/>
      <c r="P137" s="99">
        <v>15</v>
      </c>
      <c r="Q137" s="156"/>
      <c r="R137" s="97" t="s">
        <v>571</v>
      </c>
      <c r="S137" s="97">
        <v>113944245.1841</v>
      </c>
      <c r="T137" s="97">
        <v>0</v>
      </c>
      <c r="U137" s="97">
        <v>5521850.1991999997</v>
      </c>
      <c r="V137" s="97">
        <v>2454827.0249999999</v>
      </c>
      <c r="W137" s="97">
        <v>3657627.68</v>
      </c>
      <c r="X137" s="97">
        <v>0</v>
      </c>
      <c r="Y137" s="97">
        <f t="shared" si="22"/>
        <v>3657627.68</v>
      </c>
      <c r="Z137" s="97">
        <v>333168404.04220003</v>
      </c>
      <c r="AA137" s="98">
        <f t="shared" si="32"/>
        <v>458746954.13050008</v>
      </c>
    </row>
    <row r="138" spans="1:27" ht="24.9" customHeight="1" x14ac:dyDescent="0.25">
      <c r="A138" s="154"/>
      <c r="B138" s="156"/>
      <c r="C138" s="93">
        <v>8</v>
      </c>
      <c r="D138" s="97" t="s">
        <v>192</v>
      </c>
      <c r="E138" s="97">
        <v>103444301.70460001</v>
      </c>
      <c r="F138" s="97">
        <f t="shared" si="30"/>
        <v>-6066891.2400000002</v>
      </c>
      <c r="G138" s="97">
        <v>5013012.6100000003</v>
      </c>
      <c r="H138" s="97">
        <v>2228615.1176999998</v>
      </c>
      <c r="I138" s="97">
        <v>3320577.88</v>
      </c>
      <c r="J138" s="97">
        <f t="shared" si="27"/>
        <v>1660288.94</v>
      </c>
      <c r="K138" s="97">
        <f t="shared" si="29"/>
        <v>1660288.94</v>
      </c>
      <c r="L138" s="97">
        <v>53591501.931599997</v>
      </c>
      <c r="M138" s="98">
        <f t="shared" si="31"/>
        <v>159870829.06389999</v>
      </c>
      <c r="N138" s="92"/>
      <c r="O138" s="156"/>
      <c r="P138" s="99">
        <v>16</v>
      </c>
      <c r="Q138" s="156"/>
      <c r="R138" s="97" t="s">
        <v>572</v>
      </c>
      <c r="S138" s="97">
        <v>170583095.66339999</v>
      </c>
      <c r="T138" s="97">
        <v>0</v>
      </c>
      <c r="U138" s="97">
        <v>8266624.6041999999</v>
      </c>
      <c r="V138" s="97">
        <v>3675060.4871999999</v>
      </c>
      <c r="W138" s="97">
        <v>5475743.4199999999</v>
      </c>
      <c r="X138" s="97">
        <v>0</v>
      </c>
      <c r="Y138" s="97">
        <f t="shared" si="22"/>
        <v>5475743.4199999999</v>
      </c>
      <c r="Z138" s="97">
        <v>372552746.18239999</v>
      </c>
      <c r="AA138" s="98">
        <f t="shared" si="32"/>
        <v>560553270.35719991</v>
      </c>
    </row>
    <row r="139" spans="1:27" ht="24.9" customHeight="1" x14ac:dyDescent="0.25">
      <c r="A139" s="154"/>
      <c r="B139" s="156"/>
      <c r="C139" s="93">
        <v>9</v>
      </c>
      <c r="D139" s="97" t="s">
        <v>193</v>
      </c>
      <c r="E139" s="97">
        <v>130676833.2507</v>
      </c>
      <c r="F139" s="97">
        <f t="shared" si="30"/>
        <v>-6066891.2400000002</v>
      </c>
      <c r="G139" s="97">
        <v>6332727.8751999997</v>
      </c>
      <c r="H139" s="97">
        <v>2815315.6948000002</v>
      </c>
      <c r="I139" s="97">
        <v>4194746.3099999996</v>
      </c>
      <c r="J139" s="97">
        <f t="shared" si="27"/>
        <v>2097373.1549999998</v>
      </c>
      <c r="K139" s="97">
        <f t="shared" si="29"/>
        <v>2097373.1549999998</v>
      </c>
      <c r="L139" s="97">
        <v>66404413.661300004</v>
      </c>
      <c r="M139" s="98">
        <f t="shared" si="31"/>
        <v>202259772.39700001</v>
      </c>
      <c r="N139" s="92"/>
      <c r="O139" s="156"/>
      <c r="P139" s="99">
        <v>17</v>
      </c>
      <c r="Q139" s="156"/>
      <c r="R139" s="97" t="s">
        <v>573</v>
      </c>
      <c r="S139" s="97">
        <v>165520019.48499998</v>
      </c>
      <c r="T139" s="97">
        <v>0</v>
      </c>
      <c r="U139" s="97">
        <v>8021262.9522000002</v>
      </c>
      <c r="V139" s="97">
        <v>3565981.0315999999</v>
      </c>
      <c r="W139" s="97">
        <v>5313217.8999999994</v>
      </c>
      <c r="X139" s="97">
        <v>0</v>
      </c>
      <c r="Y139" s="97">
        <f t="shared" si="22"/>
        <v>5313217.8999999994</v>
      </c>
      <c r="Z139" s="97">
        <v>368188464.06120002</v>
      </c>
      <c r="AA139" s="98">
        <f t="shared" si="32"/>
        <v>550608945.43000007</v>
      </c>
    </row>
    <row r="140" spans="1:27" ht="24.9" customHeight="1" x14ac:dyDescent="0.25">
      <c r="A140" s="154"/>
      <c r="B140" s="156"/>
      <c r="C140" s="93">
        <v>10</v>
      </c>
      <c r="D140" s="97" t="s">
        <v>194</v>
      </c>
      <c r="E140" s="97">
        <v>123635098.37909999</v>
      </c>
      <c r="F140" s="97">
        <f t="shared" si="30"/>
        <v>-6066891.2400000002</v>
      </c>
      <c r="G140" s="97">
        <v>5991478.4769000001</v>
      </c>
      <c r="H140" s="97">
        <v>2663607.8043</v>
      </c>
      <c r="I140" s="97">
        <v>3968705.5300000003</v>
      </c>
      <c r="J140" s="97">
        <f t="shared" si="27"/>
        <v>1984352.7650000001</v>
      </c>
      <c r="K140" s="97">
        <f t="shared" si="29"/>
        <v>1984352.7650000001</v>
      </c>
      <c r="L140" s="97">
        <v>66523582.621799998</v>
      </c>
      <c r="M140" s="98">
        <f t="shared" si="31"/>
        <v>194731228.8071</v>
      </c>
      <c r="N140" s="92"/>
      <c r="O140" s="156"/>
      <c r="P140" s="99">
        <v>18</v>
      </c>
      <c r="Q140" s="156"/>
      <c r="R140" s="97" t="s">
        <v>574</v>
      </c>
      <c r="S140" s="97">
        <v>169009782.0318</v>
      </c>
      <c r="T140" s="97">
        <v>0</v>
      </c>
      <c r="U140" s="97">
        <v>8190380.2779999999</v>
      </c>
      <c r="V140" s="97">
        <v>3641164.8498</v>
      </c>
      <c r="W140" s="97">
        <v>5425239.8200000003</v>
      </c>
      <c r="X140" s="97">
        <v>0</v>
      </c>
      <c r="Y140" s="97">
        <f t="shared" si="22"/>
        <v>5425239.8200000003</v>
      </c>
      <c r="Z140" s="97">
        <v>371116223.07300001</v>
      </c>
      <c r="AA140" s="98">
        <f t="shared" si="32"/>
        <v>557382790.05260003</v>
      </c>
    </row>
    <row r="141" spans="1:27" ht="24.9" customHeight="1" x14ac:dyDescent="0.25">
      <c r="A141" s="154"/>
      <c r="B141" s="156"/>
      <c r="C141" s="93">
        <v>11</v>
      </c>
      <c r="D141" s="97" t="s">
        <v>195</v>
      </c>
      <c r="E141" s="97">
        <v>141553936.2811</v>
      </c>
      <c r="F141" s="97">
        <f t="shared" si="30"/>
        <v>-6066891.2400000002</v>
      </c>
      <c r="G141" s="97">
        <v>6859842.9869999997</v>
      </c>
      <c r="H141" s="97">
        <v>3049653.1677000001</v>
      </c>
      <c r="I141" s="97">
        <v>4543902.9799999995</v>
      </c>
      <c r="J141" s="97">
        <f t="shared" si="27"/>
        <v>2271951.4899999998</v>
      </c>
      <c r="K141" s="97">
        <f t="shared" si="29"/>
        <v>2271951.4899999998</v>
      </c>
      <c r="L141" s="97">
        <v>69399751.716800004</v>
      </c>
      <c r="M141" s="98">
        <f t="shared" si="31"/>
        <v>217068244.40259999</v>
      </c>
      <c r="N141" s="92"/>
      <c r="O141" s="156"/>
      <c r="P141" s="99">
        <v>19</v>
      </c>
      <c r="Q141" s="156"/>
      <c r="R141" s="97" t="s">
        <v>575</v>
      </c>
      <c r="S141" s="97">
        <v>130713263.1974</v>
      </c>
      <c r="T141" s="97">
        <v>0</v>
      </c>
      <c r="U141" s="97">
        <v>6334493.3064000001</v>
      </c>
      <c r="V141" s="97">
        <v>2816100.5454000002</v>
      </c>
      <c r="W141" s="97">
        <v>4195915.72</v>
      </c>
      <c r="X141" s="97">
        <v>0</v>
      </c>
      <c r="Y141" s="97">
        <f t="shared" si="22"/>
        <v>4195915.72</v>
      </c>
      <c r="Z141" s="97">
        <v>343780312.53829998</v>
      </c>
      <c r="AA141" s="98">
        <f t="shared" si="32"/>
        <v>487840085.3075</v>
      </c>
    </row>
    <row r="142" spans="1:27" ht="24.9" customHeight="1" x14ac:dyDescent="0.25">
      <c r="A142" s="154"/>
      <c r="B142" s="156"/>
      <c r="C142" s="93">
        <v>12</v>
      </c>
      <c r="D142" s="97" t="s">
        <v>196</v>
      </c>
      <c r="E142" s="97">
        <v>108705085.3988</v>
      </c>
      <c r="F142" s="97">
        <f t="shared" si="30"/>
        <v>-6066891.2400000002</v>
      </c>
      <c r="G142" s="97">
        <v>5267955.3624</v>
      </c>
      <c r="H142" s="97">
        <v>2341954.0051000002</v>
      </c>
      <c r="I142" s="97">
        <v>3489449.8400000003</v>
      </c>
      <c r="J142" s="97">
        <f t="shared" si="27"/>
        <v>1744724.9200000002</v>
      </c>
      <c r="K142" s="97">
        <f t="shared" si="29"/>
        <v>1744724.9200000002</v>
      </c>
      <c r="L142" s="97">
        <v>59452266.387500003</v>
      </c>
      <c r="M142" s="98">
        <f t="shared" si="31"/>
        <v>171445094.83380002</v>
      </c>
      <c r="N142" s="92"/>
      <c r="O142" s="157"/>
      <c r="P142" s="99">
        <v>20</v>
      </c>
      <c r="Q142" s="157"/>
      <c r="R142" s="97" t="s">
        <v>576</v>
      </c>
      <c r="S142" s="97">
        <v>149519340.743</v>
      </c>
      <c r="T142" s="97">
        <v>0</v>
      </c>
      <c r="U142" s="97">
        <v>7245854.3218999999</v>
      </c>
      <c r="V142" s="97">
        <v>3221260.6946999999</v>
      </c>
      <c r="W142" s="97">
        <v>4799593.67</v>
      </c>
      <c r="X142" s="97">
        <v>0</v>
      </c>
      <c r="Y142" s="97">
        <f t="shared" si="22"/>
        <v>4799593.67</v>
      </c>
      <c r="Z142" s="97">
        <v>356434457.23570001</v>
      </c>
      <c r="AA142" s="98">
        <f t="shared" si="32"/>
        <v>521220506.66530001</v>
      </c>
    </row>
    <row r="143" spans="1:27" ht="24.9" customHeight="1" x14ac:dyDescent="0.25">
      <c r="A143" s="154"/>
      <c r="B143" s="156"/>
      <c r="C143" s="93">
        <v>13</v>
      </c>
      <c r="D143" s="97" t="s">
        <v>197</v>
      </c>
      <c r="E143" s="97">
        <v>130580357.91920002</v>
      </c>
      <c r="F143" s="97">
        <f t="shared" si="30"/>
        <v>-6066891.2400000002</v>
      </c>
      <c r="G143" s="97">
        <v>6328052.5857999995</v>
      </c>
      <c r="H143" s="97">
        <v>2813237.2198999999</v>
      </c>
      <c r="I143" s="97">
        <v>4191649.4400000004</v>
      </c>
      <c r="J143" s="97">
        <f t="shared" si="27"/>
        <v>2095824.7200000002</v>
      </c>
      <c r="K143" s="97">
        <f t="shared" si="29"/>
        <v>2095824.7200000002</v>
      </c>
      <c r="L143" s="97">
        <v>75483239.712099999</v>
      </c>
      <c r="M143" s="98">
        <f t="shared" si="31"/>
        <v>211233820.91700003</v>
      </c>
      <c r="N143" s="92"/>
      <c r="O143" s="93"/>
      <c r="P143" s="162" t="s">
        <v>913</v>
      </c>
      <c r="Q143" s="165"/>
      <c r="R143" s="100"/>
      <c r="S143" s="100">
        <f t="shared" ref="S143:V143" si="33">SUM(S123:S142)</f>
        <v>2823753179.8330002</v>
      </c>
      <c r="T143" s="100">
        <f t="shared" si="33"/>
        <v>0</v>
      </c>
      <c r="U143" s="100">
        <f t="shared" si="33"/>
        <v>136841856.58419999</v>
      </c>
      <c r="V143" s="100">
        <f t="shared" si="33"/>
        <v>60835241.00999999</v>
      </c>
      <c r="W143" s="100">
        <f>SUM(W123:W142)</f>
        <v>90642908.339999989</v>
      </c>
      <c r="X143" s="100">
        <f t="shared" ref="X143:Y143" si="34">SUM(X123:X142)</f>
        <v>0</v>
      </c>
      <c r="Y143" s="100">
        <f t="shared" si="34"/>
        <v>90642908.339999989</v>
      </c>
      <c r="Z143" s="100">
        <f>SUM(Z123:Z142)</f>
        <v>6995533945.3445988</v>
      </c>
      <c r="AA143" s="101">
        <f t="shared" si="32"/>
        <v>10107607131.111799</v>
      </c>
    </row>
    <row r="144" spans="1:27" ht="24.9" customHeight="1" x14ac:dyDescent="0.25">
      <c r="A144" s="154"/>
      <c r="B144" s="156"/>
      <c r="C144" s="93">
        <v>14</v>
      </c>
      <c r="D144" s="97" t="s">
        <v>198</v>
      </c>
      <c r="E144" s="97">
        <v>96460232.897700012</v>
      </c>
      <c r="F144" s="97">
        <f t="shared" si="30"/>
        <v>-6066891.2400000002</v>
      </c>
      <c r="G144" s="97">
        <v>4674557.7662000004</v>
      </c>
      <c r="H144" s="97">
        <v>2078149.5913</v>
      </c>
      <c r="I144" s="97">
        <v>3096388.2100000004</v>
      </c>
      <c r="J144" s="97">
        <f t="shared" si="27"/>
        <v>1548194.1050000002</v>
      </c>
      <c r="K144" s="97">
        <f t="shared" si="29"/>
        <v>1548194.1050000002</v>
      </c>
      <c r="L144" s="97">
        <v>50682230.347599998</v>
      </c>
      <c r="M144" s="98">
        <f t="shared" si="31"/>
        <v>149376473.46780002</v>
      </c>
      <c r="N144" s="92"/>
      <c r="O144" s="155">
        <v>25</v>
      </c>
      <c r="P144" s="99">
        <v>1</v>
      </c>
      <c r="Q144" s="155" t="s">
        <v>55</v>
      </c>
      <c r="R144" s="97" t="s">
        <v>577</v>
      </c>
      <c r="S144" s="97">
        <v>97830697.719299987</v>
      </c>
      <c r="T144" s="97">
        <f>-3018317.48</f>
        <v>-3018317.48</v>
      </c>
      <c r="U144" s="97">
        <v>4740971.8392000003</v>
      </c>
      <c r="V144" s="97">
        <v>2107675.0320000001</v>
      </c>
      <c r="W144" s="97">
        <v>3140380.3400000003</v>
      </c>
      <c r="X144" s="97"/>
      <c r="Y144" s="97">
        <f t="shared" si="22"/>
        <v>3140380.3400000003</v>
      </c>
      <c r="Z144" s="97">
        <v>54290430.123300001</v>
      </c>
      <c r="AA144" s="98">
        <f t="shared" si="32"/>
        <v>159091837.5738</v>
      </c>
    </row>
    <row r="145" spans="1:27" ht="24.9" customHeight="1" x14ac:dyDescent="0.25">
      <c r="A145" s="154"/>
      <c r="B145" s="156"/>
      <c r="C145" s="93">
        <v>15</v>
      </c>
      <c r="D145" s="97" t="s">
        <v>199</v>
      </c>
      <c r="E145" s="97">
        <v>101333515.7441</v>
      </c>
      <c r="F145" s="97">
        <f t="shared" si="30"/>
        <v>-6066891.2400000002</v>
      </c>
      <c r="G145" s="97">
        <v>4910721.8460999997</v>
      </c>
      <c r="H145" s="97">
        <v>2183140.1187999998</v>
      </c>
      <c r="I145" s="97">
        <v>3252821.3300000005</v>
      </c>
      <c r="J145" s="97">
        <f t="shared" si="27"/>
        <v>1626410.6650000003</v>
      </c>
      <c r="K145" s="97">
        <f t="shared" si="29"/>
        <v>1626410.6650000003</v>
      </c>
      <c r="L145" s="97">
        <v>54411194.509300001</v>
      </c>
      <c r="M145" s="98">
        <f t="shared" si="31"/>
        <v>158398091.64330003</v>
      </c>
      <c r="N145" s="92"/>
      <c r="O145" s="156"/>
      <c r="P145" s="99">
        <v>2</v>
      </c>
      <c r="Q145" s="156"/>
      <c r="R145" s="97" t="s">
        <v>578</v>
      </c>
      <c r="S145" s="97">
        <v>110272860.65710001</v>
      </c>
      <c r="T145" s="97">
        <f t="shared" ref="T145:T156" si="35">-3018317.48</f>
        <v>-3018317.48</v>
      </c>
      <c r="U145" s="97">
        <v>5343931.2936000004</v>
      </c>
      <c r="V145" s="97">
        <v>2375730.3232999998</v>
      </c>
      <c r="W145" s="97">
        <v>3539775.67</v>
      </c>
      <c r="X145" s="97"/>
      <c r="Y145" s="97">
        <f t="shared" si="22"/>
        <v>3539775.67</v>
      </c>
      <c r="Z145" s="97">
        <v>54183502.838</v>
      </c>
      <c r="AA145" s="98">
        <f t="shared" si="32"/>
        <v>172697483.30199999</v>
      </c>
    </row>
    <row r="146" spans="1:27" ht="24.9" customHeight="1" x14ac:dyDescent="0.25">
      <c r="A146" s="154"/>
      <c r="B146" s="156"/>
      <c r="C146" s="93">
        <v>16</v>
      </c>
      <c r="D146" s="97" t="s">
        <v>200</v>
      </c>
      <c r="E146" s="97">
        <v>92428524.285099998</v>
      </c>
      <c r="F146" s="97">
        <f t="shared" si="30"/>
        <v>-6066891.2400000002</v>
      </c>
      <c r="G146" s="97">
        <v>4479177.2011000002</v>
      </c>
      <c r="H146" s="97">
        <v>1991290.0289</v>
      </c>
      <c r="I146" s="97">
        <v>2966969.75</v>
      </c>
      <c r="J146" s="97">
        <f t="shared" si="27"/>
        <v>1483484.875</v>
      </c>
      <c r="K146" s="97">
        <f t="shared" si="29"/>
        <v>1483484.875</v>
      </c>
      <c r="L146" s="97">
        <v>47262930.602300003</v>
      </c>
      <c r="M146" s="98">
        <f t="shared" si="31"/>
        <v>141578515.75240001</v>
      </c>
      <c r="N146" s="92"/>
      <c r="O146" s="156"/>
      <c r="P146" s="99">
        <v>3</v>
      </c>
      <c r="Q146" s="156"/>
      <c r="R146" s="97" t="s">
        <v>579</v>
      </c>
      <c r="S146" s="97">
        <v>112909620.42820001</v>
      </c>
      <c r="T146" s="97">
        <f t="shared" si="35"/>
        <v>-3018317.48</v>
      </c>
      <c r="U146" s="97">
        <v>5471711.2654999997</v>
      </c>
      <c r="V146" s="97">
        <v>2432536.9583000001</v>
      </c>
      <c r="W146" s="97">
        <v>3624416.0599999996</v>
      </c>
      <c r="X146" s="97"/>
      <c r="Y146" s="97">
        <f t="shared" si="22"/>
        <v>3624416.0599999996</v>
      </c>
      <c r="Z146" s="97">
        <v>57560331.465300001</v>
      </c>
      <c r="AA146" s="98">
        <f t="shared" si="32"/>
        <v>178980298.69729999</v>
      </c>
    </row>
    <row r="147" spans="1:27" ht="24.9" customHeight="1" x14ac:dyDescent="0.25">
      <c r="A147" s="154"/>
      <c r="B147" s="156"/>
      <c r="C147" s="93">
        <v>17</v>
      </c>
      <c r="D147" s="97" t="s">
        <v>201</v>
      </c>
      <c r="E147" s="97">
        <v>116950318.99620001</v>
      </c>
      <c r="F147" s="97">
        <f t="shared" si="30"/>
        <v>-6066891.2400000002</v>
      </c>
      <c r="G147" s="97">
        <v>5667527.4928000001</v>
      </c>
      <c r="H147" s="97">
        <v>2519590.2012</v>
      </c>
      <c r="I147" s="97">
        <v>3754123.0999999996</v>
      </c>
      <c r="J147" s="97">
        <f t="shared" si="27"/>
        <v>1877061.5499999998</v>
      </c>
      <c r="K147" s="97">
        <f t="shared" si="29"/>
        <v>1877061.5499999998</v>
      </c>
      <c r="L147" s="97">
        <v>59598791.744599998</v>
      </c>
      <c r="M147" s="98">
        <f t="shared" si="31"/>
        <v>180546398.7448</v>
      </c>
      <c r="N147" s="92"/>
      <c r="O147" s="156"/>
      <c r="P147" s="99">
        <v>4</v>
      </c>
      <c r="Q147" s="156"/>
      <c r="R147" s="97" t="s">
        <v>580</v>
      </c>
      <c r="S147" s="97">
        <v>133217965.36499999</v>
      </c>
      <c r="T147" s="97">
        <f t="shared" si="35"/>
        <v>-3018317.48</v>
      </c>
      <c r="U147" s="97">
        <v>6455873.6369000003</v>
      </c>
      <c r="V147" s="97">
        <v>2870062.1172000002</v>
      </c>
      <c r="W147" s="97">
        <v>4276317.03</v>
      </c>
      <c r="X147" s="97"/>
      <c r="Y147" s="97">
        <f t="shared" si="22"/>
        <v>4276317.03</v>
      </c>
      <c r="Z147" s="97">
        <v>65788486.0053</v>
      </c>
      <c r="AA147" s="98">
        <f t="shared" si="32"/>
        <v>209590386.67439997</v>
      </c>
    </row>
    <row r="148" spans="1:27" ht="24.9" customHeight="1" x14ac:dyDescent="0.25">
      <c r="A148" s="154"/>
      <c r="B148" s="156"/>
      <c r="C148" s="93">
        <v>18</v>
      </c>
      <c r="D148" s="97" t="s">
        <v>202</v>
      </c>
      <c r="E148" s="97">
        <v>109594332.86680001</v>
      </c>
      <c r="F148" s="97">
        <f t="shared" si="30"/>
        <v>-6066891.2400000002</v>
      </c>
      <c r="G148" s="97">
        <v>5311049.1697000004</v>
      </c>
      <c r="H148" s="97">
        <v>2361112.048</v>
      </c>
      <c r="I148" s="97">
        <v>3517994.83</v>
      </c>
      <c r="J148" s="97">
        <f t="shared" si="27"/>
        <v>1758997.415</v>
      </c>
      <c r="K148" s="97">
        <f t="shared" si="29"/>
        <v>1758997.415</v>
      </c>
      <c r="L148" s="97">
        <v>60399622.149300002</v>
      </c>
      <c r="M148" s="98">
        <f t="shared" si="31"/>
        <v>173358222.40880001</v>
      </c>
      <c r="N148" s="92"/>
      <c r="O148" s="156"/>
      <c r="P148" s="99">
        <v>5</v>
      </c>
      <c r="Q148" s="156"/>
      <c r="R148" s="97" t="s">
        <v>581</v>
      </c>
      <c r="S148" s="97">
        <v>95123360.211999997</v>
      </c>
      <c r="T148" s="97">
        <f t="shared" si="35"/>
        <v>-3018317.48</v>
      </c>
      <c r="U148" s="97">
        <v>4609771.6009</v>
      </c>
      <c r="V148" s="97">
        <v>2049347.8629000001</v>
      </c>
      <c r="W148" s="97">
        <v>3053474.4</v>
      </c>
      <c r="X148" s="97"/>
      <c r="Y148" s="97">
        <f t="shared" si="22"/>
        <v>3053474.4</v>
      </c>
      <c r="Z148" s="97">
        <v>50021208.357500002</v>
      </c>
      <c r="AA148" s="98">
        <f t="shared" si="32"/>
        <v>151838844.9533</v>
      </c>
    </row>
    <row r="149" spans="1:27" ht="24.9" customHeight="1" x14ac:dyDescent="0.25">
      <c r="A149" s="154"/>
      <c r="B149" s="156"/>
      <c r="C149" s="93">
        <v>19</v>
      </c>
      <c r="D149" s="97" t="s">
        <v>203</v>
      </c>
      <c r="E149" s="97">
        <v>128355137.09739999</v>
      </c>
      <c r="F149" s="97">
        <f t="shared" si="30"/>
        <v>-6066891.2400000002</v>
      </c>
      <c r="G149" s="97">
        <v>6220216.1957999999</v>
      </c>
      <c r="H149" s="97">
        <v>2765296.824</v>
      </c>
      <c r="I149" s="97">
        <v>4120219.4999999995</v>
      </c>
      <c r="J149" s="97">
        <f t="shared" si="27"/>
        <v>2060109.7499999998</v>
      </c>
      <c r="K149" s="97">
        <f t="shared" si="29"/>
        <v>2060109.7499999998</v>
      </c>
      <c r="L149" s="97">
        <v>71019775.038900003</v>
      </c>
      <c r="M149" s="98">
        <f t="shared" si="31"/>
        <v>204353643.66610003</v>
      </c>
      <c r="N149" s="92"/>
      <c r="O149" s="156"/>
      <c r="P149" s="99">
        <v>6</v>
      </c>
      <c r="Q149" s="156"/>
      <c r="R149" s="97" t="s">
        <v>582</v>
      </c>
      <c r="S149" s="97">
        <v>89447759.349899992</v>
      </c>
      <c r="T149" s="97">
        <f t="shared" si="35"/>
        <v>-3018317.48</v>
      </c>
      <c r="U149" s="97">
        <v>4334726.4002999999</v>
      </c>
      <c r="V149" s="97">
        <v>1927072.1098</v>
      </c>
      <c r="W149" s="97">
        <v>2871286.73</v>
      </c>
      <c r="X149" s="97"/>
      <c r="Y149" s="97">
        <f t="shared" si="22"/>
        <v>2871286.73</v>
      </c>
      <c r="Z149" s="97">
        <v>51696444.133100003</v>
      </c>
      <c r="AA149" s="98">
        <f t="shared" si="32"/>
        <v>147258971.24309999</v>
      </c>
    </row>
    <row r="150" spans="1:27" ht="24.9" customHeight="1" x14ac:dyDescent="0.25">
      <c r="A150" s="154"/>
      <c r="B150" s="156"/>
      <c r="C150" s="93">
        <v>20</v>
      </c>
      <c r="D150" s="97" t="s">
        <v>204</v>
      </c>
      <c r="E150" s="97">
        <v>88960089.680500001</v>
      </c>
      <c r="F150" s="97">
        <f t="shared" si="30"/>
        <v>-6066891.2400000002</v>
      </c>
      <c r="G150" s="97">
        <v>4311093.4484000001</v>
      </c>
      <c r="H150" s="97">
        <v>1916565.7021999999</v>
      </c>
      <c r="I150" s="97">
        <v>2855632.46</v>
      </c>
      <c r="J150" s="97">
        <f t="shared" si="27"/>
        <v>1427816.23</v>
      </c>
      <c r="K150" s="97">
        <f t="shared" si="29"/>
        <v>1427816.23</v>
      </c>
      <c r="L150" s="97">
        <v>48263750.006800003</v>
      </c>
      <c r="M150" s="98">
        <f t="shared" si="31"/>
        <v>138812423.82790002</v>
      </c>
      <c r="N150" s="92"/>
      <c r="O150" s="156"/>
      <c r="P150" s="99">
        <v>7</v>
      </c>
      <c r="Q150" s="156"/>
      <c r="R150" s="97" t="s">
        <v>583</v>
      </c>
      <c r="S150" s="97">
        <v>102202099.01970001</v>
      </c>
      <c r="T150" s="97">
        <f t="shared" si="35"/>
        <v>-3018317.48</v>
      </c>
      <c r="U150" s="97">
        <v>4952814.2461000001</v>
      </c>
      <c r="V150" s="97">
        <v>2201852.9700000002</v>
      </c>
      <c r="W150" s="97">
        <v>3280702.99</v>
      </c>
      <c r="X150" s="97"/>
      <c r="Y150" s="97">
        <f t="shared" si="22"/>
        <v>3280702.99</v>
      </c>
      <c r="Z150" s="97">
        <v>53830617.813299999</v>
      </c>
      <c r="AA150" s="98">
        <f t="shared" si="32"/>
        <v>163449769.55909997</v>
      </c>
    </row>
    <row r="151" spans="1:27" ht="24.9" customHeight="1" x14ac:dyDescent="0.25">
      <c r="A151" s="154"/>
      <c r="B151" s="156"/>
      <c r="C151" s="93">
        <v>21</v>
      </c>
      <c r="D151" s="97" t="s">
        <v>205</v>
      </c>
      <c r="E151" s="97">
        <v>121637206.70889999</v>
      </c>
      <c r="F151" s="97">
        <f t="shared" si="30"/>
        <v>-6066891.2400000002</v>
      </c>
      <c r="G151" s="97">
        <v>5894658.6814000001</v>
      </c>
      <c r="H151" s="97">
        <v>2620565.0120000001</v>
      </c>
      <c r="I151" s="97">
        <v>3904572.91</v>
      </c>
      <c r="J151" s="97">
        <f t="shared" si="27"/>
        <v>1952286.4550000001</v>
      </c>
      <c r="K151" s="97">
        <f t="shared" si="29"/>
        <v>1952286.4550000001</v>
      </c>
      <c r="L151" s="97">
        <v>65431575.228600003</v>
      </c>
      <c r="M151" s="98">
        <f t="shared" si="31"/>
        <v>191469400.8459</v>
      </c>
      <c r="N151" s="92"/>
      <c r="O151" s="156"/>
      <c r="P151" s="99">
        <v>8</v>
      </c>
      <c r="Q151" s="156"/>
      <c r="R151" s="97" t="s">
        <v>584</v>
      </c>
      <c r="S151" s="97">
        <v>159921639.61649999</v>
      </c>
      <c r="T151" s="97">
        <f t="shared" si="35"/>
        <v>-3018317.48</v>
      </c>
      <c r="U151" s="97">
        <v>7749959.9573999997</v>
      </c>
      <c r="V151" s="97">
        <v>3445368.9360000002</v>
      </c>
      <c r="W151" s="97">
        <v>5133509.0600000005</v>
      </c>
      <c r="X151" s="97"/>
      <c r="Y151" s="97">
        <f t="shared" si="22"/>
        <v>5133509.0600000005</v>
      </c>
      <c r="Z151" s="97">
        <v>81432222.665700004</v>
      </c>
      <c r="AA151" s="98">
        <f t="shared" si="32"/>
        <v>254664382.75559998</v>
      </c>
    </row>
    <row r="152" spans="1:27" ht="24.9" customHeight="1" x14ac:dyDescent="0.25">
      <c r="A152" s="154"/>
      <c r="B152" s="156"/>
      <c r="C152" s="93">
        <v>22</v>
      </c>
      <c r="D152" s="97" t="s">
        <v>206</v>
      </c>
      <c r="E152" s="97">
        <v>118440353.63600001</v>
      </c>
      <c r="F152" s="97">
        <f t="shared" si="30"/>
        <v>-6066891.2400000002</v>
      </c>
      <c r="G152" s="97">
        <v>5739736.0371000003</v>
      </c>
      <c r="H152" s="97">
        <v>2551691.6671000002</v>
      </c>
      <c r="I152" s="97">
        <v>3801953.44</v>
      </c>
      <c r="J152" s="97">
        <f t="shared" si="27"/>
        <v>1900976.72</v>
      </c>
      <c r="K152" s="97">
        <f t="shared" si="29"/>
        <v>1900976.72</v>
      </c>
      <c r="L152" s="97">
        <v>61860378.778899997</v>
      </c>
      <c r="M152" s="98">
        <f t="shared" si="31"/>
        <v>184426245.59909999</v>
      </c>
      <c r="N152" s="92"/>
      <c r="O152" s="156"/>
      <c r="P152" s="99">
        <v>9</v>
      </c>
      <c r="Q152" s="156"/>
      <c r="R152" s="97" t="s">
        <v>69</v>
      </c>
      <c r="S152" s="97">
        <v>148206507.7392</v>
      </c>
      <c r="T152" s="97">
        <f t="shared" si="35"/>
        <v>-3018317.48</v>
      </c>
      <c r="U152" s="97">
        <v>7182233.1432999996</v>
      </c>
      <c r="V152" s="97">
        <v>3192976.8798000002</v>
      </c>
      <c r="W152" s="97">
        <v>4757451.53</v>
      </c>
      <c r="X152" s="97"/>
      <c r="Y152" s="97">
        <f t="shared" si="22"/>
        <v>4757451.53</v>
      </c>
      <c r="Z152" s="97">
        <v>63834564.746600002</v>
      </c>
      <c r="AA152" s="98">
        <f t="shared" si="32"/>
        <v>224155416.5589</v>
      </c>
    </row>
    <row r="153" spans="1:27" ht="24.9" customHeight="1" x14ac:dyDescent="0.25">
      <c r="A153" s="154"/>
      <c r="B153" s="157"/>
      <c r="C153" s="93">
        <v>23</v>
      </c>
      <c r="D153" s="97" t="s">
        <v>207</v>
      </c>
      <c r="E153" s="97">
        <v>125449291.777</v>
      </c>
      <c r="F153" s="97">
        <f t="shared" si="30"/>
        <v>-6066891.2400000002</v>
      </c>
      <c r="G153" s="97">
        <v>6079396.0733000003</v>
      </c>
      <c r="H153" s="97">
        <v>2702692.9811999998</v>
      </c>
      <c r="I153" s="97">
        <v>4026941.42</v>
      </c>
      <c r="J153" s="97">
        <f>I153/2</f>
        <v>2013470.71</v>
      </c>
      <c r="K153" s="97">
        <f t="shared" si="29"/>
        <v>2013470.71</v>
      </c>
      <c r="L153" s="97">
        <v>67079204.777500004</v>
      </c>
      <c r="M153" s="98">
        <f t="shared" si="31"/>
        <v>197257165.079</v>
      </c>
      <c r="N153" s="92"/>
      <c r="O153" s="156"/>
      <c r="P153" s="99">
        <v>10</v>
      </c>
      <c r="Q153" s="156"/>
      <c r="R153" s="109" t="s">
        <v>823</v>
      </c>
      <c r="S153" s="97">
        <v>113375721.96610001</v>
      </c>
      <c r="T153" s="97">
        <f t="shared" si="35"/>
        <v>-3018317.48</v>
      </c>
      <c r="U153" s="97">
        <v>5494299.0048000002</v>
      </c>
      <c r="V153" s="97">
        <v>2442578.6998000001</v>
      </c>
      <c r="W153" s="97">
        <v>3639377.99</v>
      </c>
      <c r="X153" s="97"/>
      <c r="Y153" s="97">
        <f t="shared" si="22"/>
        <v>3639377.99</v>
      </c>
      <c r="Z153" s="97">
        <v>58749772.599799998</v>
      </c>
      <c r="AA153" s="98">
        <f t="shared" si="32"/>
        <v>180683432.78049999</v>
      </c>
    </row>
    <row r="154" spans="1:27" ht="24.9" customHeight="1" x14ac:dyDescent="0.25">
      <c r="A154" s="93"/>
      <c r="B154" s="161" t="s">
        <v>914</v>
      </c>
      <c r="C154" s="162"/>
      <c r="D154" s="100"/>
      <c r="E154" s="100">
        <f>SUM(E131:E153)</f>
        <v>2683834350.5548005</v>
      </c>
      <c r="F154" s="100">
        <f t="shared" ref="F154:L154" si="36">SUM(F131:F153)</f>
        <v>-139538498.51999995</v>
      </c>
      <c r="G154" s="100">
        <f t="shared" si="36"/>
        <v>130061252.49050002</v>
      </c>
      <c r="H154" s="100">
        <f t="shared" si="36"/>
        <v>57820814.762800008</v>
      </c>
      <c r="I154" s="100">
        <f t="shared" si="36"/>
        <v>86151492.529999986</v>
      </c>
      <c r="J154" s="100">
        <f t="shared" si="36"/>
        <v>43075746.264999993</v>
      </c>
      <c r="K154" s="100">
        <f t="shared" si="36"/>
        <v>43075746.264999993</v>
      </c>
      <c r="L154" s="100">
        <f t="shared" si="36"/>
        <v>1408723401.8635998</v>
      </c>
      <c r="M154" s="101">
        <f t="shared" si="31"/>
        <v>4183977067.4167004</v>
      </c>
      <c r="N154" s="92"/>
      <c r="O154" s="156"/>
      <c r="P154" s="99">
        <v>11</v>
      </c>
      <c r="Q154" s="156"/>
      <c r="R154" s="97" t="s">
        <v>198</v>
      </c>
      <c r="S154" s="97">
        <v>108522475.40809999</v>
      </c>
      <c r="T154" s="97">
        <f t="shared" si="35"/>
        <v>-3018317.48</v>
      </c>
      <c r="U154" s="97">
        <v>5259105.9025999997</v>
      </c>
      <c r="V154" s="97">
        <v>2338019.8358999998</v>
      </c>
      <c r="W154" s="97">
        <v>3483588.04</v>
      </c>
      <c r="X154" s="97"/>
      <c r="Y154" s="97">
        <f t="shared" si="22"/>
        <v>3483588.04</v>
      </c>
      <c r="Z154" s="97">
        <v>58717919.261299998</v>
      </c>
      <c r="AA154" s="98">
        <f t="shared" si="32"/>
        <v>175302790.96789998</v>
      </c>
    </row>
    <row r="155" spans="1:27" ht="24.9" customHeight="1" x14ac:dyDescent="0.25">
      <c r="A155" s="154">
        <v>8</v>
      </c>
      <c r="B155" s="155" t="s">
        <v>915</v>
      </c>
      <c r="C155" s="93">
        <v>1</v>
      </c>
      <c r="D155" s="97" t="s">
        <v>208</v>
      </c>
      <c r="E155" s="97">
        <v>105352281.89390001</v>
      </c>
      <c r="F155" s="97">
        <v>0</v>
      </c>
      <c r="G155" s="97">
        <v>5105475.2068999996</v>
      </c>
      <c r="H155" s="97">
        <v>2269720.8473999999</v>
      </c>
      <c r="I155" s="97">
        <v>3381824.3499999996</v>
      </c>
      <c r="J155" s="97">
        <v>0</v>
      </c>
      <c r="K155" s="97">
        <f t="shared" si="29"/>
        <v>3381824.3499999996</v>
      </c>
      <c r="L155" s="97">
        <v>51555182.214500003</v>
      </c>
      <c r="M155" s="98">
        <f t="shared" si="31"/>
        <v>167664484.51269999</v>
      </c>
      <c r="N155" s="92"/>
      <c r="O155" s="156"/>
      <c r="P155" s="99">
        <v>12</v>
      </c>
      <c r="Q155" s="156"/>
      <c r="R155" s="97" t="s">
        <v>585</v>
      </c>
      <c r="S155" s="97">
        <v>115297340.82790001</v>
      </c>
      <c r="T155" s="97">
        <f t="shared" si="35"/>
        <v>-3018317.48</v>
      </c>
      <c r="U155" s="97">
        <v>5587422.5447000004</v>
      </c>
      <c r="V155" s="97">
        <v>2483978.2623000001</v>
      </c>
      <c r="W155" s="97">
        <v>3701062.2500000005</v>
      </c>
      <c r="X155" s="97"/>
      <c r="Y155" s="97">
        <f t="shared" si="22"/>
        <v>3701062.2500000005</v>
      </c>
      <c r="Z155" s="97">
        <v>54995825.427500002</v>
      </c>
      <c r="AA155" s="98">
        <f t="shared" si="32"/>
        <v>179047311.83239999</v>
      </c>
    </row>
    <row r="156" spans="1:27" ht="24.9" customHeight="1" x14ac:dyDescent="0.25">
      <c r="A156" s="154"/>
      <c r="B156" s="156"/>
      <c r="C156" s="93">
        <v>2</v>
      </c>
      <c r="D156" s="97" t="s">
        <v>209</v>
      </c>
      <c r="E156" s="97">
        <v>101871807.87620001</v>
      </c>
      <c r="F156" s="97">
        <v>0</v>
      </c>
      <c r="G156" s="97">
        <v>4936808.0126</v>
      </c>
      <c r="H156" s="97">
        <v>2194737.1422999999</v>
      </c>
      <c r="I156" s="97">
        <v>3270100.5900000003</v>
      </c>
      <c r="J156" s="97">
        <v>0</v>
      </c>
      <c r="K156" s="97">
        <f t="shared" si="29"/>
        <v>3270100.5900000003</v>
      </c>
      <c r="L156" s="97">
        <v>56290836.788099997</v>
      </c>
      <c r="M156" s="98">
        <f t="shared" si="31"/>
        <v>168564290.40920001</v>
      </c>
      <c r="N156" s="92"/>
      <c r="O156" s="157"/>
      <c r="P156" s="99">
        <v>13</v>
      </c>
      <c r="Q156" s="157"/>
      <c r="R156" s="97" t="s">
        <v>586</v>
      </c>
      <c r="S156" s="97">
        <v>92556694.849000007</v>
      </c>
      <c r="T156" s="97">
        <f t="shared" si="35"/>
        <v>-3018317.48</v>
      </c>
      <c r="U156" s="97">
        <v>4485388.4727999996</v>
      </c>
      <c r="V156" s="97">
        <v>1994051.3492999999</v>
      </c>
      <c r="W156" s="97">
        <v>2971084.04</v>
      </c>
      <c r="X156" s="97"/>
      <c r="Y156" s="97">
        <f t="shared" si="22"/>
        <v>2971084.04</v>
      </c>
      <c r="Z156" s="97">
        <v>49226873.535599999</v>
      </c>
      <c r="AA156" s="98">
        <f t="shared" si="32"/>
        <v>148215774.7667</v>
      </c>
    </row>
    <row r="157" spans="1:27" ht="24.9" customHeight="1" x14ac:dyDescent="0.25">
      <c r="A157" s="154"/>
      <c r="B157" s="156"/>
      <c r="C157" s="93">
        <v>3</v>
      </c>
      <c r="D157" s="97" t="s">
        <v>210</v>
      </c>
      <c r="E157" s="97">
        <v>142921733.23949999</v>
      </c>
      <c r="F157" s="97">
        <v>0</v>
      </c>
      <c r="G157" s="97">
        <v>6926127.773</v>
      </c>
      <c r="H157" s="97">
        <v>3079121.1318999999</v>
      </c>
      <c r="I157" s="97">
        <v>4587809.46</v>
      </c>
      <c r="J157" s="97">
        <v>0</v>
      </c>
      <c r="K157" s="97">
        <f t="shared" si="29"/>
        <v>4587809.46</v>
      </c>
      <c r="L157" s="97">
        <v>72766507.701399997</v>
      </c>
      <c r="M157" s="98">
        <f t="shared" si="31"/>
        <v>230281299.30580002</v>
      </c>
      <c r="N157" s="92"/>
      <c r="O157" s="93"/>
      <c r="P157" s="162" t="s">
        <v>916</v>
      </c>
      <c r="Q157" s="163"/>
      <c r="R157" s="100"/>
      <c r="S157" s="100">
        <f t="shared" ref="S157:V157" si="37">SUM(S144:S156)</f>
        <v>1478884743.158</v>
      </c>
      <c r="T157" s="100">
        <f t="shared" ref="T157" si="38">SUM(T136:T156)</f>
        <v>-39238127.239999995</v>
      </c>
      <c r="U157" s="100">
        <f t="shared" si="37"/>
        <v>71668209.3081</v>
      </c>
      <c r="V157" s="100">
        <f t="shared" si="37"/>
        <v>31861251.336600002</v>
      </c>
      <c r="W157" s="100">
        <f>SUM(W144:W156)</f>
        <v>47472426.130000003</v>
      </c>
      <c r="X157" s="100">
        <f t="shared" ref="X157:Z157" si="39">SUM(X144:X156)</f>
        <v>0</v>
      </c>
      <c r="Y157" s="100">
        <f t="shared" si="22"/>
        <v>47472426.130000003</v>
      </c>
      <c r="Z157" s="100">
        <f t="shared" si="39"/>
        <v>754328198.97229993</v>
      </c>
      <c r="AA157" s="101">
        <f t="shared" si="32"/>
        <v>2344976701.665</v>
      </c>
    </row>
    <row r="158" spans="1:27" ht="24.9" customHeight="1" x14ac:dyDescent="0.25">
      <c r="A158" s="154"/>
      <c r="B158" s="156"/>
      <c r="C158" s="93">
        <v>4</v>
      </c>
      <c r="D158" s="97" t="s">
        <v>211</v>
      </c>
      <c r="E158" s="97">
        <v>82327239.861299992</v>
      </c>
      <c r="F158" s="97">
        <v>0</v>
      </c>
      <c r="G158" s="97">
        <v>3989659.0222</v>
      </c>
      <c r="H158" s="97">
        <v>1773666.8751999999</v>
      </c>
      <c r="I158" s="97">
        <v>2642716.98</v>
      </c>
      <c r="J158" s="97">
        <v>0</v>
      </c>
      <c r="K158" s="97">
        <f t="shared" si="29"/>
        <v>2642716.98</v>
      </c>
      <c r="L158" s="97">
        <v>48906733.261100002</v>
      </c>
      <c r="M158" s="98">
        <f t="shared" si="31"/>
        <v>139640015.9998</v>
      </c>
      <c r="N158" s="92"/>
      <c r="O158" s="155">
        <v>26</v>
      </c>
      <c r="P158" s="99">
        <v>1</v>
      </c>
      <c r="Q158" s="155" t="s">
        <v>56</v>
      </c>
      <c r="R158" s="97" t="s">
        <v>587</v>
      </c>
      <c r="S158" s="97">
        <v>101772964.5854</v>
      </c>
      <c r="T158" s="97">
        <v>0</v>
      </c>
      <c r="U158" s="97">
        <v>4932017.9693999998</v>
      </c>
      <c r="V158" s="97">
        <v>2192607.6518000001</v>
      </c>
      <c r="W158" s="97">
        <v>3266927.71</v>
      </c>
      <c r="X158" s="97">
        <f t="shared" ref="X158:X182" si="40">W158/2</f>
        <v>1633463.855</v>
      </c>
      <c r="Y158" s="97">
        <f t="shared" si="22"/>
        <v>1633463.855</v>
      </c>
      <c r="Z158" s="97">
        <v>55672914.197099999</v>
      </c>
      <c r="AA158" s="98">
        <f t="shared" si="32"/>
        <v>166203968.25870001</v>
      </c>
    </row>
    <row r="159" spans="1:27" ht="24.9" customHeight="1" x14ac:dyDescent="0.25">
      <c r="A159" s="154"/>
      <c r="B159" s="156"/>
      <c r="C159" s="93">
        <v>5</v>
      </c>
      <c r="D159" s="97" t="s">
        <v>212</v>
      </c>
      <c r="E159" s="97">
        <v>113947588.5159</v>
      </c>
      <c r="F159" s="97">
        <v>0</v>
      </c>
      <c r="G159" s="97">
        <v>5522012.2204</v>
      </c>
      <c r="H159" s="97">
        <v>2454899.0540999998</v>
      </c>
      <c r="I159" s="97">
        <v>3657735.0000000005</v>
      </c>
      <c r="J159" s="97">
        <v>0</v>
      </c>
      <c r="K159" s="97">
        <f t="shared" si="29"/>
        <v>3657735.0000000005</v>
      </c>
      <c r="L159" s="97">
        <v>61035235.4155</v>
      </c>
      <c r="M159" s="98">
        <f t="shared" si="31"/>
        <v>186617470.20590001</v>
      </c>
      <c r="N159" s="92"/>
      <c r="O159" s="156"/>
      <c r="P159" s="99">
        <v>2</v>
      </c>
      <c r="Q159" s="156"/>
      <c r="R159" s="97" t="s">
        <v>588</v>
      </c>
      <c r="S159" s="97">
        <v>87379029.331</v>
      </c>
      <c r="T159" s="97">
        <v>0</v>
      </c>
      <c r="U159" s="97">
        <v>4234473.7088000001</v>
      </c>
      <c r="V159" s="97">
        <v>1882503.1686</v>
      </c>
      <c r="W159" s="97">
        <v>2804880.19</v>
      </c>
      <c r="X159" s="97">
        <f t="shared" si="40"/>
        <v>1402440.095</v>
      </c>
      <c r="Y159" s="97">
        <f t="shared" si="22"/>
        <v>1402440.095</v>
      </c>
      <c r="Z159" s="97">
        <v>46242577.187200002</v>
      </c>
      <c r="AA159" s="98">
        <f t="shared" si="32"/>
        <v>141141023.49059999</v>
      </c>
    </row>
    <row r="160" spans="1:27" ht="24.9" customHeight="1" x14ac:dyDescent="0.25">
      <c r="A160" s="154"/>
      <c r="B160" s="156"/>
      <c r="C160" s="93">
        <v>6</v>
      </c>
      <c r="D160" s="97" t="s">
        <v>213</v>
      </c>
      <c r="E160" s="97">
        <v>82087321.503099993</v>
      </c>
      <c r="F160" s="97">
        <v>0</v>
      </c>
      <c r="G160" s="97">
        <v>3978032.3426999999</v>
      </c>
      <c r="H160" s="97">
        <v>1768498.0484</v>
      </c>
      <c r="I160" s="97">
        <v>2635015.56</v>
      </c>
      <c r="J160" s="97">
        <v>0</v>
      </c>
      <c r="K160" s="97">
        <f t="shared" si="29"/>
        <v>2635015.56</v>
      </c>
      <c r="L160" s="97">
        <v>47298701.784000002</v>
      </c>
      <c r="M160" s="98">
        <f t="shared" si="31"/>
        <v>137767569.23820001</v>
      </c>
      <c r="N160" s="92"/>
      <c r="O160" s="156"/>
      <c r="P160" s="99">
        <v>3</v>
      </c>
      <c r="Q160" s="156"/>
      <c r="R160" s="97" t="s">
        <v>589</v>
      </c>
      <c r="S160" s="97">
        <v>100067128.8617</v>
      </c>
      <c r="T160" s="97">
        <v>0</v>
      </c>
      <c r="U160" s="97">
        <v>4849351.4924999997</v>
      </c>
      <c r="V160" s="97">
        <v>2155856.9443000001</v>
      </c>
      <c r="W160" s="97">
        <v>3212170.12</v>
      </c>
      <c r="X160" s="97">
        <f t="shared" si="40"/>
        <v>1606085.06</v>
      </c>
      <c r="Y160" s="97">
        <f t="shared" si="22"/>
        <v>1606085.06</v>
      </c>
      <c r="Z160" s="97">
        <v>62577468.835699998</v>
      </c>
      <c r="AA160" s="98">
        <f t="shared" si="32"/>
        <v>171255891.19420001</v>
      </c>
    </row>
    <row r="161" spans="1:27" ht="24.9" customHeight="1" x14ac:dyDescent="0.25">
      <c r="A161" s="154"/>
      <c r="B161" s="156"/>
      <c r="C161" s="93">
        <v>7</v>
      </c>
      <c r="D161" s="97" t="s">
        <v>214</v>
      </c>
      <c r="E161" s="97">
        <v>137604983.02149999</v>
      </c>
      <c r="F161" s="97">
        <v>0</v>
      </c>
      <c r="G161" s="97">
        <v>6668472.8277000003</v>
      </c>
      <c r="H161" s="97">
        <v>2964576.4955000002</v>
      </c>
      <c r="I161" s="97">
        <v>4417140.96</v>
      </c>
      <c r="J161" s="97">
        <v>0</v>
      </c>
      <c r="K161" s="97">
        <f t="shared" si="29"/>
        <v>4417140.96</v>
      </c>
      <c r="L161" s="97">
        <v>67968145.7711</v>
      </c>
      <c r="M161" s="98">
        <f t="shared" si="31"/>
        <v>219623319.0758</v>
      </c>
      <c r="N161" s="92"/>
      <c r="O161" s="156"/>
      <c r="P161" s="99">
        <v>4</v>
      </c>
      <c r="Q161" s="156"/>
      <c r="R161" s="97" t="s">
        <v>590</v>
      </c>
      <c r="S161" s="97">
        <v>162894586.23289999</v>
      </c>
      <c r="T161" s="97">
        <v>0</v>
      </c>
      <c r="U161" s="97">
        <v>7894031.8748000003</v>
      </c>
      <c r="V161" s="97">
        <v>3509418.4164999998</v>
      </c>
      <c r="W161" s="97">
        <v>5228941.0999999996</v>
      </c>
      <c r="X161" s="97">
        <f t="shared" si="40"/>
        <v>2614470.5499999998</v>
      </c>
      <c r="Y161" s="97">
        <f t="shared" si="22"/>
        <v>2614470.5499999998</v>
      </c>
      <c r="Z161" s="97">
        <v>60551846.336499996</v>
      </c>
      <c r="AA161" s="98">
        <f t="shared" si="32"/>
        <v>237464353.41069999</v>
      </c>
    </row>
    <row r="162" spans="1:27" ht="24.9" customHeight="1" x14ac:dyDescent="0.25">
      <c r="A162" s="154"/>
      <c r="B162" s="156"/>
      <c r="C162" s="93">
        <v>8</v>
      </c>
      <c r="D162" s="97" t="s">
        <v>215</v>
      </c>
      <c r="E162" s="97">
        <v>91062235.019400001</v>
      </c>
      <c r="F162" s="97">
        <v>0</v>
      </c>
      <c r="G162" s="97">
        <v>4412965.4792999998</v>
      </c>
      <c r="H162" s="97">
        <v>1961854.5466</v>
      </c>
      <c r="I162" s="97">
        <v>2923111.65</v>
      </c>
      <c r="J162" s="97">
        <v>0</v>
      </c>
      <c r="K162" s="97">
        <f t="shared" si="29"/>
        <v>2923111.65</v>
      </c>
      <c r="L162" s="97">
        <v>52270820.553000003</v>
      </c>
      <c r="M162" s="98">
        <f t="shared" si="31"/>
        <v>152630987.24830002</v>
      </c>
      <c r="N162" s="92"/>
      <c r="O162" s="156"/>
      <c r="P162" s="99">
        <v>5</v>
      </c>
      <c r="Q162" s="156"/>
      <c r="R162" s="97" t="s">
        <v>591</v>
      </c>
      <c r="S162" s="97">
        <v>97778404.262199998</v>
      </c>
      <c r="T162" s="97">
        <v>0</v>
      </c>
      <c r="U162" s="97">
        <v>4738437.6470999997</v>
      </c>
      <c r="V162" s="97">
        <v>2106548.4163000002</v>
      </c>
      <c r="W162" s="97">
        <v>3138701.71</v>
      </c>
      <c r="X162" s="97">
        <f t="shared" si="40"/>
        <v>1569350.855</v>
      </c>
      <c r="Y162" s="97">
        <f t="shared" si="22"/>
        <v>1569350.855</v>
      </c>
      <c r="Z162" s="97">
        <v>57478186.542800002</v>
      </c>
      <c r="AA162" s="98">
        <f t="shared" si="32"/>
        <v>163670927.7234</v>
      </c>
    </row>
    <row r="163" spans="1:27" ht="24.9" customHeight="1" x14ac:dyDescent="0.25">
      <c r="A163" s="154"/>
      <c r="B163" s="156"/>
      <c r="C163" s="93">
        <v>9</v>
      </c>
      <c r="D163" s="97" t="s">
        <v>216</v>
      </c>
      <c r="E163" s="97">
        <v>108150212.40779999</v>
      </c>
      <c r="F163" s="97">
        <v>0</v>
      </c>
      <c r="G163" s="97">
        <v>5241065.6715000002</v>
      </c>
      <c r="H163" s="97">
        <v>2329999.7620000001</v>
      </c>
      <c r="I163" s="97">
        <v>3471638.3300000005</v>
      </c>
      <c r="J163" s="97">
        <v>0</v>
      </c>
      <c r="K163" s="97">
        <f t="shared" si="29"/>
        <v>3471638.3300000005</v>
      </c>
      <c r="L163" s="97">
        <v>58125464.171300001</v>
      </c>
      <c r="M163" s="98">
        <f t="shared" si="31"/>
        <v>177318380.34259999</v>
      </c>
      <c r="N163" s="92"/>
      <c r="O163" s="156"/>
      <c r="P163" s="99">
        <v>6</v>
      </c>
      <c r="Q163" s="156"/>
      <c r="R163" s="97" t="s">
        <v>592</v>
      </c>
      <c r="S163" s="97">
        <v>102981382.99790001</v>
      </c>
      <c r="T163" s="97">
        <v>0</v>
      </c>
      <c r="U163" s="97">
        <v>4990579.1142999995</v>
      </c>
      <c r="V163" s="97">
        <v>2218641.9474999998</v>
      </c>
      <c r="W163" s="97">
        <v>3305718.12</v>
      </c>
      <c r="X163" s="97">
        <f t="shared" si="40"/>
        <v>1652859.06</v>
      </c>
      <c r="Y163" s="97">
        <f t="shared" si="22"/>
        <v>1652859.06</v>
      </c>
      <c r="Z163" s="97">
        <v>59097335.459600002</v>
      </c>
      <c r="AA163" s="98">
        <f t="shared" si="32"/>
        <v>170940798.57930002</v>
      </c>
    </row>
    <row r="164" spans="1:27" ht="24.9" customHeight="1" x14ac:dyDescent="0.25">
      <c r="A164" s="154"/>
      <c r="B164" s="156"/>
      <c r="C164" s="93">
        <v>10</v>
      </c>
      <c r="D164" s="97" t="s">
        <v>217</v>
      </c>
      <c r="E164" s="97">
        <v>92183137.244899988</v>
      </c>
      <c r="F164" s="97">
        <v>0</v>
      </c>
      <c r="G164" s="97">
        <v>4467285.5038999999</v>
      </c>
      <c r="H164" s="97">
        <v>1986003.3843</v>
      </c>
      <c r="I164" s="97">
        <v>2959092.79</v>
      </c>
      <c r="J164" s="97">
        <v>0</v>
      </c>
      <c r="K164" s="97">
        <f t="shared" si="29"/>
        <v>2959092.79</v>
      </c>
      <c r="L164" s="97">
        <v>50989067.194300003</v>
      </c>
      <c r="M164" s="98">
        <f t="shared" si="31"/>
        <v>152584586.11739999</v>
      </c>
      <c r="N164" s="92"/>
      <c r="O164" s="156"/>
      <c r="P164" s="99">
        <v>7</v>
      </c>
      <c r="Q164" s="156"/>
      <c r="R164" s="97" t="s">
        <v>593</v>
      </c>
      <c r="S164" s="97">
        <v>97542697.236200005</v>
      </c>
      <c r="T164" s="97">
        <v>0</v>
      </c>
      <c r="U164" s="97">
        <v>4727015.0527999997</v>
      </c>
      <c r="V164" s="97">
        <v>2101470.3188999998</v>
      </c>
      <c r="W164" s="97">
        <v>3131135.48</v>
      </c>
      <c r="X164" s="97">
        <f t="shared" si="40"/>
        <v>1565567.74</v>
      </c>
      <c r="Y164" s="97">
        <f t="shared" si="22"/>
        <v>1565567.74</v>
      </c>
      <c r="Z164" s="97">
        <v>54993251.393799998</v>
      </c>
      <c r="AA164" s="98">
        <f t="shared" si="32"/>
        <v>160930001.74169999</v>
      </c>
    </row>
    <row r="165" spans="1:27" ht="24.9" customHeight="1" x14ac:dyDescent="0.25">
      <c r="A165" s="154"/>
      <c r="B165" s="156"/>
      <c r="C165" s="93">
        <v>11</v>
      </c>
      <c r="D165" s="97" t="s">
        <v>218</v>
      </c>
      <c r="E165" s="97">
        <v>132817240.10219999</v>
      </c>
      <c r="F165" s="97">
        <v>0</v>
      </c>
      <c r="G165" s="97">
        <v>6436454.0964000002</v>
      </c>
      <c r="H165" s="97">
        <v>2861428.8491000002</v>
      </c>
      <c r="I165" s="97">
        <v>4263453.6900000004</v>
      </c>
      <c r="J165" s="97">
        <v>0</v>
      </c>
      <c r="K165" s="97">
        <f t="shared" si="29"/>
        <v>4263453.6900000004</v>
      </c>
      <c r="L165" s="97">
        <v>73556720.3266</v>
      </c>
      <c r="M165" s="98">
        <f t="shared" si="31"/>
        <v>219935297.0643</v>
      </c>
      <c r="N165" s="92"/>
      <c r="O165" s="156"/>
      <c r="P165" s="99">
        <v>8</v>
      </c>
      <c r="Q165" s="156"/>
      <c r="R165" s="97" t="s">
        <v>594</v>
      </c>
      <c r="S165" s="97">
        <v>87160580.055399999</v>
      </c>
      <c r="T165" s="97">
        <v>0</v>
      </c>
      <c r="U165" s="97">
        <v>4223887.4419</v>
      </c>
      <c r="V165" s="97">
        <v>1877796.8740999999</v>
      </c>
      <c r="W165" s="97">
        <v>2797867.93</v>
      </c>
      <c r="X165" s="97">
        <f t="shared" si="40"/>
        <v>1398933.9650000001</v>
      </c>
      <c r="Y165" s="97">
        <f t="shared" si="22"/>
        <v>1398933.9650000001</v>
      </c>
      <c r="Z165" s="97">
        <v>50434851.280299999</v>
      </c>
      <c r="AA165" s="98">
        <f t="shared" si="32"/>
        <v>145096049.61669999</v>
      </c>
    </row>
    <row r="166" spans="1:27" ht="24.9" customHeight="1" x14ac:dyDescent="0.25">
      <c r="A166" s="154"/>
      <c r="B166" s="156"/>
      <c r="C166" s="93">
        <v>12</v>
      </c>
      <c r="D166" s="97" t="s">
        <v>219</v>
      </c>
      <c r="E166" s="97">
        <v>94063290.499500006</v>
      </c>
      <c r="F166" s="97">
        <v>0</v>
      </c>
      <c r="G166" s="97">
        <v>4558399.5795</v>
      </c>
      <c r="H166" s="97">
        <v>2026509.6073</v>
      </c>
      <c r="I166" s="97">
        <v>3019445.99</v>
      </c>
      <c r="J166" s="97">
        <v>0</v>
      </c>
      <c r="K166" s="97">
        <f t="shared" si="29"/>
        <v>3019445.99</v>
      </c>
      <c r="L166" s="97">
        <v>54070221.891199999</v>
      </c>
      <c r="M166" s="98">
        <f t="shared" si="31"/>
        <v>157737867.5675</v>
      </c>
      <c r="N166" s="92"/>
      <c r="O166" s="156"/>
      <c r="P166" s="99">
        <v>9</v>
      </c>
      <c r="Q166" s="156"/>
      <c r="R166" s="97" t="s">
        <v>595</v>
      </c>
      <c r="S166" s="97">
        <v>94051283.438600004</v>
      </c>
      <c r="T166" s="97">
        <v>0</v>
      </c>
      <c r="U166" s="97">
        <v>4557817.7056</v>
      </c>
      <c r="V166" s="97">
        <v>2026250.9258999999</v>
      </c>
      <c r="W166" s="97">
        <v>3019060.5599999996</v>
      </c>
      <c r="X166" s="97">
        <f t="shared" si="40"/>
        <v>1509530.2799999998</v>
      </c>
      <c r="Y166" s="97">
        <f t="shared" si="22"/>
        <v>1509530.2799999998</v>
      </c>
      <c r="Z166" s="97">
        <v>54332450.763499998</v>
      </c>
      <c r="AA166" s="98">
        <f t="shared" si="32"/>
        <v>156477333.11359999</v>
      </c>
    </row>
    <row r="167" spans="1:27" ht="24.9" customHeight="1" x14ac:dyDescent="0.25">
      <c r="A167" s="154"/>
      <c r="B167" s="156"/>
      <c r="C167" s="93">
        <v>13</v>
      </c>
      <c r="D167" s="97" t="s">
        <v>220</v>
      </c>
      <c r="E167" s="97">
        <v>108527128.13239999</v>
      </c>
      <c r="F167" s="97">
        <v>0</v>
      </c>
      <c r="G167" s="97">
        <v>5259331.3782000002</v>
      </c>
      <c r="H167" s="97">
        <v>2338120.0748000001</v>
      </c>
      <c r="I167" s="97">
        <v>3483737.38</v>
      </c>
      <c r="J167" s="97">
        <v>0</v>
      </c>
      <c r="K167" s="97">
        <f t="shared" si="29"/>
        <v>3483737.38</v>
      </c>
      <c r="L167" s="97">
        <v>65423751.056900002</v>
      </c>
      <c r="M167" s="98">
        <f t="shared" si="31"/>
        <v>185032068.02229998</v>
      </c>
      <c r="N167" s="92"/>
      <c r="O167" s="156"/>
      <c r="P167" s="99">
        <v>10</v>
      </c>
      <c r="Q167" s="156"/>
      <c r="R167" s="97" t="s">
        <v>596</v>
      </c>
      <c r="S167" s="97">
        <v>103576882.75209999</v>
      </c>
      <c r="T167" s="97">
        <v>0</v>
      </c>
      <c r="U167" s="97">
        <v>5019437.6179999998</v>
      </c>
      <c r="V167" s="97">
        <v>2231471.4580000001</v>
      </c>
      <c r="W167" s="97">
        <v>3324833.75</v>
      </c>
      <c r="X167" s="97">
        <f t="shared" si="40"/>
        <v>1662416.875</v>
      </c>
      <c r="Y167" s="97">
        <f t="shared" si="22"/>
        <v>1662416.875</v>
      </c>
      <c r="Z167" s="97">
        <v>58050922.060699999</v>
      </c>
      <c r="AA167" s="98">
        <f t="shared" si="32"/>
        <v>170541130.7638</v>
      </c>
    </row>
    <row r="168" spans="1:27" ht="24.9" customHeight="1" x14ac:dyDescent="0.25">
      <c r="A168" s="154"/>
      <c r="B168" s="156"/>
      <c r="C168" s="93">
        <v>14</v>
      </c>
      <c r="D168" s="97" t="s">
        <v>221</v>
      </c>
      <c r="E168" s="97">
        <v>95932326.671700001</v>
      </c>
      <c r="F168" s="97">
        <v>0</v>
      </c>
      <c r="G168" s="97">
        <v>4648974.9111000001</v>
      </c>
      <c r="H168" s="97">
        <v>2066776.3228</v>
      </c>
      <c r="I168" s="97">
        <v>3079442.34</v>
      </c>
      <c r="J168" s="97">
        <v>0</v>
      </c>
      <c r="K168" s="97">
        <f t="shared" si="29"/>
        <v>3079442.34</v>
      </c>
      <c r="L168" s="97">
        <v>50285420.700900003</v>
      </c>
      <c r="M168" s="98">
        <f t="shared" si="31"/>
        <v>156012940.9465</v>
      </c>
      <c r="N168" s="92"/>
      <c r="O168" s="156"/>
      <c r="P168" s="99">
        <v>11</v>
      </c>
      <c r="Q168" s="156"/>
      <c r="R168" s="97" t="s">
        <v>597</v>
      </c>
      <c r="S168" s="97">
        <v>101173350.74420001</v>
      </c>
      <c r="T168" s="97">
        <v>0</v>
      </c>
      <c r="U168" s="97">
        <v>4902960.0926999999</v>
      </c>
      <c r="V168" s="97">
        <v>2179689.5068999999</v>
      </c>
      <c r="W168" s="97">
        <v>3247680.01</v>
      </c>
      <c r="X168" s="97">
        <f t="shared" si="40"/>
        <v>1623840.0049999999</v>
      </c>
      <c r="Y168" s="97">
        <f t="shared" si="22"/>
        <v>1623840.0049999999</v>
      </c>
      <c r="Z168" s="97">
        <v>52827349.290100001</v>
      </c>
      <c r="AA168" s="98">
        <f t="shared" si="32"/>
        <v>162707189.63890001</v>
      </c>
    </row>
    <row r="169" spans="1:27" ht="24.9" customHeight="1" x14ac:dyDescent="0.25">
      <c r="A169" s="154"/>
      <c r="B169" s="156"/>
      <c r="C169" s="93">
        <v>15</v>
      </c>
      <c r="D169" s="97" t="s">
        <v>222</v>
      </c>
      <c r="E169" s="97">
        <v>88284558.443399996</v>
      </c>
      <c r="F169" s="97">
        <v>0</v>
      </c>
      <c r="G169" s="97">
        <v>4278356.5400999999</v>
      </c>
      <c r="H169" s="97">
        <v>1902011.9848</v>
      </c>
      <c r="I169" s="97">
        <v>2833947.81</v>
      </c>
      <c r="J169" s="97">
        <v>0</v>
      </c>
      <c r="K169" s="97">
        <f t="shared" si="29"/>
        <v>2833947.81</v>
      </c>
      <c r="L169" s="97">
        <v>46635652.682800002</v>
      </c>
      <c r="M169" s="98">
        <f t="shared" si="31"/>
        <v>143934527.46109998</v>
      </c>
      <c r="N169" s="92"/>
      <c r="O169" s="156"/>
      <c r="P169" s="99">
        <v>12</v>
      </c>
      <c r="Q169" s="156"/>
      <c r="R169" s="97" t="s">
        <v>598</v>
      </c>
      <c r="S169" s="97">
        <v>117727418.0411</v>
      </c>
      <c r="T169" s="97">
        <v>0</v>
      </c>
      <c r="U169" s="97">
        <v>5705186.4768000003</v>
      </c>
      <c r="V169" s="97">
        <v>2536332.1061999998</v>
      </c>
      <c r="W169" s="97">
        <v>3779068.09</v>
      </c>
      <c r="X169" s="97">
        <f t="shared" si="40"/>
        <v>1889534.0449999999</v>
      </c>
      <c r="Y169" s="97">
        <f t="shared" si="22"/>
        <v>1889534.0449999999</v>
      </c>
      <c r="Z169" s="97">
        <v>65292622.4274</v>
      </c>
      <c r="AA169" s="98">
        <f t="shared" si="32"/>
        <v>193151093.09649998</v>
      </c>
    </row>
    <row r="170" spans="1:27" ht="24.9" customHeight="1" x14ac:dyDescent="0.25">
      <c r="A170" s="154"/>
      <c r="B170" s="156"/>
      <c r="C170" s="93">
        <v>16</v>
      </c>
      <c r="D170" s="97" t="s">
        <v>223</v>
      </c>
      <c r="E170" s="97">
        <v>129361588.8011</v>
      </c>
      <c r="F170" s="97">
        <v>0</v>
      </c>
      <c r="G170" s="97">
        <v>6268989.8351999996</v>
      </c>
      <c r="H170" s="97">
        <v>2786979.9273000001</v>
      </c>
      <c r="I170" s="97">
        <v>4152526.7600000002</v>
      </c>
      <c r="J170" s="97">
        <v>0</v>
      </c>
      <c r="K170" s="97">
        <f t="shared" si="29"/>
        <v>4152526.7600000002</v>
      </c>
      <c r="L170" s="97">
        <v>58598392.561899997</v>
      </c>
      <c r="M170" s="98">
        <f t="shared" si="31"/>
        <v>201168477.88549998</v>
      </c>
      <c r="N170" s="92"/>
      <c r="O170" s="156"/>
      <c r="P170" s="99">
        <v>13</v>
      </c>
      <c r="Q170" s="156"/>
      <c r="R170" s="97" t="s">
        <v>599</v>
      </c>
      <c r="S170" s="97">
        <v>120596560.4365</v>
      </c>
      <c r="T170" s="97">
        <v>0</v>
      </c>
      <c r="U170" s="97">
        <v>5844227.9392999997</v>
      </c>
      <c r="V170" s="97">
        <v>2598145.2173000001</v>
      </c>
      <c r="W170" s="97">
        <v>3871168.01</v>
      </c>
      <c r="X170" s="97">
        <f t="shared" si="40"/>
        <v>1935584.0049999999</v>
      </c>
      <c r="Y170" s="97">
        <f t="shared" ref="Y170:Y233" si="41">W170-X170</f>
        <v>1935584.0049999999</v>
      </c>
      <c r="Z170" s="97">
        <v>61762023.369800001</v>
      </c>
      <c r="AA170" s="98">
        <f t="shared" si="32"/>
        <v>192736540.96789998</v>
      </c>
    </row>
    <row r="171" spans="1:27" ht="24.9" customHeight="1" x14ac:dyDescent="0.25">
      <c r="A171" s="154"/>
      <c r="B171" s="156"/>
      <c r="C171" s="93">
        <v>17</v>
      </c>
      <c r="D171" s="97" t="s">
        <v>224</v>
      </c>
      <c r="E171" s="97">
        <v>133320267.4207</v>
      </c>
      <c r="F171" s="97">
        <v>0</v>
      </c>
      <c r="G171" s="97">
        <v>6460831.2949999999</v>
      </c>
      <c r="H171" s="97">
        <v>2872266.1236</v>
      </c>
      <c r="I171" s="97">
        <v>4279600.9400000004</v>
      </c>
      <c r="J171" s="97">
        <v>0</v>
      </c>
      <c r="K171" s="97">
        <f t="shared" si="29"/>
        <v>4279600.9400000004</v>
      </c>
      <c r="L171" s="97">
        <v>64506874.568000004</v>
      </c>
      <c r="M171" s="98">
        <f t="shared" si="31"/>
        <v>211439840.34729999</v>
      </c>
      <c r="N171" s="92"/>
      <c r="O171" s="156"/>
      <c r="P171" s="99">
        <v>14</v>
      </c>
      <c r="Q171" s="156"/>
      <c r="R171" s="97" t="s">
        <v>600</v>
      </c>
      <c r="S171" s="97">
        <v>133532398.6161</v>
      </c>
      <c r="T171" s="97">
        <v>0</v>
      </c>
      <c r="U171" s="97">
        <v>6471111.3816999998</v>
      </c>
      <c r="V171" s="97">
        <v>2876836.3009000001</v>
      </c>
      <c r="W171" s="97">
        <v>4286410.3899999997</v>
      </c>
      <c r="X171" s="97">
        <f t="shared" si="40"/>
        <v>2143205.1949999998</v>
      </c>
      <c r="Y171" s="97">
        <f t="shared" si="41"/>
        <v>2143205.1949999998</v>
      </c>
      <c r="Z171" s="97">
        <v>63982638.2667</v>
      </c>
      <c r="AA171" s="98">
        <f t="shared" si="32"/>
        <v>209006189.7604</v>
      </c>
    </row>
    <row r="172" spans="1:27" ht="24.9" customHeight="1" x14ac:dyDescent="0.25">
      <c r="A172" s="154"/>
      <c r="B172" s="156"/>
      <c r="C172" s="93">
        <v>18</v>
      </c>
      <c r="D172" s="97" t="s">
        <v>225</v>
      </c>
      <c r="E172" s="97">
        <v>74232790.162100002</v>
      </c>
      <c r="F172" s="97">
        <v>0</v>
      </c>
      <c r="G172" s="97">
        <v>3597394.0281000002</v>
      </c>
      <c r="H172" s="97">
        <v>1599279.1838</v>
      </c>
      <c r="I172" s="97">
        <v>2382883.9099999997</v>
      </c>
      <c r="J172" s="97">
        <v>0</v>
      </c>
      <c r="K172" s="97">
        <f t="shared" si="29"/>
        <v>2382883.9099999997</v>
      </c>
      <c r="L172" s="97">
        <v>46098892.700099997</v>
      </c>
      <c r="M172" s="98">
        <f t="shared" si="31"/>
        <v>127911239.98409998</v>
      </c>
      <c r="N172" s="92"/>
      <c r="O172" s="156"/>
      <c r="P172" s="99">
        <v>15</v>
      </c>
      <c r="Q172" s="156"/>
      <c r="R172" s="97" t="s">
        <v>601</v>
      </c>
      <c r="S172" s="97">
        <v>157559927.96129999</v>
      </c>
      <c r="T172" s="97">
        <v>0</v>
      </c>
      <c r="U172" s="97">
        <v>7635509.0876000002</v>
      </c>
      <c r="V172" s="97">
        <v>3394487.9671</v>
      </c>
      <c r="W172" s="97">
        <v>5057697.7499999991</v>
      </c>
      <c r="X172" s="97">
        <f t="shared" si="40"/>
        <v>2528848.8749999995</v>
      </c>
      <c r="Y172" s="97">
        <f t="shared" si="41"/>
        <v>2528848.8749999995</v>
      </c>
      <c r="Z172" s="97">
        <v>65930313.7729</v>
      </c>
      <c r="AA172" s="98">
        <f t="shared" si="32"/>
        <v>237049087.66389996</v>
      </c>
    </row>
    <row r="173" spans="1:27" ht="24.9" customHeight="1" x14ac:dyDescent="0.25">
      <c r="A173" s="154"/>
      <c r="B173" s="156"/>
      <c r="C173" s="93">
        <v>19</v>
      </c>
      <c r="D173" s="97" t="s">
        <v>226</v>
      </c>
      <c r="E173" s="97">
        <v>100006007.33400001</v>
      </c>
      <c r="F173" s="97">
        <v>0</v>
      </c>
      <c r="G173" s="97">
        <v>4846389.4829000002</v>
      </c>
      <c r="H173" s="97">
        <v>2154540.1354</v>
      </c>
      <c r="I173" s="97">
        <v>3210208.1000000006</v>
      </c>
      <c r="J173" s="97">
        <v>0</v>
      </c>
      <c r="K173" s="97">
        <f t="shared" si="29"/>
        <v>3210208.1000000006</v>
      </c>
      <c r="L173" s="97">
        <v>51972148.661300004</v>
      </c>
      <c r="M173" s="98">
        <f t="shared" si="31"/>
        <v>162189293.71359998</v>
      </c>
      <c r="N173" s="92"/>
      <c r="O173" s="156"/>
      <c r="P173" s="99">
        <v>16</v>
      </c>
      <c r="Q173" s="156"/>
      <c r="R173" s="97" t="s">
        <v>602</v>
      </c>
      <c r="S173" s="97">
        <v>99787776.699200004</v>
      </c>
      <c r="T173" s="97">
        <v>0</v>
      </c>
      <c r="U173" s="97">
        <v>4835813.8117000004</v>
      </c>
      <c r="V173" s="97">
        <v>2149838.5512999999</v>
      </c>
      <c r="W173" s="97">
        <v>3203202.87</v>
      </c>
      <c r="X173" s="97">
        <f t="shared" si="40"/>
        <v>1601601.4350000001</v>
      </c>
      <c r="Y173" s="97">
        <f t="shared" si="41"/>
        <v>1601601.4350000001</v>
      </c>
      <c r="Z173" s="97">
        <v>64232343.457599998</v>
      </c>
      <c r="AA173" s="98">
        <f t="shared" si="32"/>
        <v>172607373.95480001</v>
      </c>
    </row>
    <row r="174" spans="1:27" ht="24.9" customHeight="1" x14ac:dyDescent="0.25">
      <c r="A174" s="154"/>
      <c r="B174" s="156"/>
      <c r="C174" s="93">
        <v>20</v>
      </c>
      <c r="D174" s="97" t="s">
        <v>227</v>
      </c>
      <c r="E174" s="97">
        <v>118346272.433</v>
      </c>
      <c r="F174" s="97">
        <v>0</v>
      </c>
      <c r="G174" s="97">
        <v>5735176.7692</v>
      </c>
      <c r="H174" s="97">
        <v>2549664.7714999998</v>
      </c>
      <c r="I174" s="97">
        <v>3798933.4099999997</v>
      </c>
      <c r="J174" s="97">
        <v>0</v>
      </c>
      <c r="K174" s="97">
        <f t="shared" si="29"/>
        <v>3798933.4099999997</v>
      </c>
      <c r="L174" s="97">
        <v>56558155.001500003</v>
      </c>
      <c r="M174" s="98">
        <f t="shared" si="31"/>
        <v>186988202.38519999</v>
      </c>
      <c r="N174" s="92"/>
      <c r="O174" s="156"/>
      <c r="P174" s="99">
        <v>17</v>
      </c>
      <c r="Q174" s="156"/>
      <c r="R174" s="97" t="s">
        <v>603</v>
      </c>
      <c r="S174" s="97">
        <v>135442037.82249999</v>
      </c>
      <c r="T174" s="97">
        <v>0</v>
      </c>
      <c r="U174" s="97">
        <v>6563654.3755999999</v>
      </c>
      <c r="V174" s="97">
        <v>2917977.7724000001</v>
      </c>
      <c r="W174" s="97">
        <v>4347710.09</v>
      </c>
      <c r="X174" s="97">
        <f t="shared" si="40"/>
        <v>2173855.0449999999</v>
      </c>
      <c r="Y174" s="97">
        <f t="shared" si="41"/>
        <v>2173855.0449999999</v>
      </c>
      <c r="Z174" s="97">
        <v>69667147.582900003</v>
      </c>
      <c r="AA174" s="98">
        <f t="shared" si="32"/>
        <v>216764672.5984</v>
      </c>
    </row>
    <row r="175" spans="1:27" ht="24.9" customHeight="1" x14ac:dyDescent="0.25">
      <c r="A175" s="154"/>
      <c r="B175" s="156"/>
      <c r="C175" s="93">
        <v>21</v>
      </c>
      <c r="D175" s="97" t="s">
        <v>228</v>
      </c>
      <c r="E175" s="97">
        <v>172340452.2757</v>
      </c>
      <c r="F175" s="97">
        <v>0</v>
      </c>
      <c r="G175" s="97">
        <v>8351787.8342000004</v>
      </c>
      <c r="H175" s="97">
        <v>3712921.1664</v>
      </c>
      <c r="I175" s="97">
        <v>5532154.8499999996</v>
      </c>
      <c r="J175" s="97">
        <v>0</v>
      </c>
      <c r="K175" s="97">
        <f t="shared" si="29"/>
        <v>5532154.8499999996</v>
      </c>
      <c r="L175" s="97">
        <v>104183393.01710001</v>
      </c>
      <c r="M175" s="98">
        <f t="shared" si="31"/>
        <v>294120709.14339995</v>
      </c>
      <c r="N175" s="92"/>
      <c r="O175" s="156"/>
      <c r="P175" s="99">
        <v>18</v>
      </c>
      <c r="Q175" s="156"/>
      <c r="R175" s="97" t="s">
        <v>604</v>
      </c>
      <c r="S175" s="97">
        <v>91488186.474899992</v>
      </c>
      <c r="T175" s="97">
        <v>0</v>
      </c>
      <c r="U175" s="97">
        <v>4433607.5055999998</v>
      </c>
      <c r="V175" s="97">
        <v>1971031.2903</v>
      </c>
      <c r="W175" s="97">
        <v>2936784.76</v>
      </c>
      <c r="X175" s="97">
        <f t="shared" si="40"/>
        <v>1468392.38</v>
      </c>
      <c r="Y175" s="97">
        <f t="shared" si="41"/>
        <v>1468392.38</v>
      </c>
      <c r="Z175" s="97">
        <v>52018399.406999998</v>
      </c>
      <c r="AA175" s="98">
        <f t="shared" si="32"/>
        <v>151379617.05779999</v>
      </c>
    </row>
    <row r="176" spans="1:27" ht="24.9" customHeight="1" x14ac:dyDescent="0.25">
      <c r="A176" s="154"/>
      <c r="B176" s="156"/>
      <c r="C176" s="93">
        <v>22</v>
      </c>
      <c r="D176" s="97" t="s">
        <v>229</v>
      </c>
      <c r="E176" s="97">
        <v>107619563.1041</v>
      </c>
      <c r="F176" s="97">
        <v>0</v>
      </c>
      <c r="G176" s="97">
        <v>5215349.8842000002</v>
      </c>
      <c r="H176" s="97">
        <v>2318567.3964999998</v>
      </c>
      <c r="I176" s="97">
        <v>3454604.41</v>
      </c>
      <c r="J176" s="97">
        <v>0</v>
      </c>
      <c r="K176" s="97">
        <f t="shared" si="29"/>
        <v>3454604.41</v>
      </c>
      <c r="L176" s="97">
        <v>55201452.611000001</v>
      </c>
      <c r="M176" s="98">
        <f t="shared" si="31"/>
        <v>173809537.40580001</v>
      </c>
      <c r="N176" s="92"/>
      <c r="O176" s="156"/>
      <c r="P176" s="99">
        <v>19</v>
      </c>
      <c r="Q176" s="156"/>
      <c r="R176" s="97" t="s">
        <v>605</v>
      </c>
      <c r="S176" s="97">
        <v>105292365.37930001</v>
      </c>
      <c r="T176" s="97">
        <v>0</v>
      </c>
      <c r="U176" s="97">
        <v>5102571.5935000004</v>
      </c>
      <c r="V176" s="97">
        <v>2268429.9994999999</v>
      </c>
      <c r="W176" s="97">
        <v>3379901.01</v>
      </c>
      <c r="X176" s="97">
        <f t="shared" si="40"/>
        <v>1689950.5049999999</v>
      </c>
      <c r="Y176" s="97">
        <f t="shared" si="41"/>
        <v>1689950.5049999999</v>
      </c>
      <c r="Z176" s="97">
        <v>58818150.316200003</v>
      </c>
      <c r="AA176" s="98">
        <f t="shared" si="32"/>
        <v>173171467.79350001</v>
      </c>
    </row>
    <row r="177" spans="1:27" ht="24.9" customHeight="1" x14ac:dyDescent="0.25">
      <c r="A177" s="154"/>
      <c r="B177" s="156"/>
      <c r="C177" s="93">
        <v>23</v>
      </c>
      <c r="D177" s="97" t="s">
        <v>230</v>
      </c>
      <c r="E177" s="97">
        <v>100217411.8343</v>
      </c>
      <c r="F177" s="97">
        <v>0</v>
      </c>
      <c r="G177" s="97">
        <v>4856634.3531999998</v>
      </c>
      <c r="H177" s="97">
        <v>2159094.6568</v>
      </c>
      <c r="I177" s="97">
        <v>3216994.2299999995</v>
      </c>
      <c r="J177" s="97">
        <v>0</v>
      </c>
      <c r="K177" s="97">
        <f t="shared" si="29"/>
        <v>3216994.2299999995</v>
      </c>
      <c r="L177" s="97">
        <v>53613032.797300003</v>
      </c>
      <c r="M177" s="98">
        <f t="shared" si="31"/>
        <v>164063167.8716</v>
      </c>
      <c r="N177" s="92"/>
      <c r="O177" s="156"/>
      <c r="P177" s="99">
        <v>20</v>
      </c>
      <c r="Q177" s="156"/>
      <c r="R177" s="97" t="s">
        <v>606</v>
      </c>
      <c r="S177" s="97">
        <v>121442951.412</v>
      </c>
      <c r="T177" s="97">
        <v>0</v>
      </c>
      <c r="U177" s="97">
        <v>5885244.8784999996</v>
      </c>
      <c r="V177" s="97">
        <v>2616379.9550999999</v>
      </c>
      <c r="W177" s="97">
        <v>3898337.29</v>
      </c>
      <c r="X177" s="97">
        <f t="shared" si="40"/>
        <v>1949168.645</v>
      </c>
      <c r="Y177" s="97">
        <f t="shared" si="41"/>
        <v>1949168.645</v>
      </c>
      <c r="Z177" s="97">
        <v>61796499.924500003</v>
      </c>
      <c r="AA177" s="98">
        <f t="shared" si="32"/>
        <v>193690244.81510001</v>
      </c>
    </row>
    <row r="178" spans="1:27" ht="24.9" customHeight="1" x14ac:dyDescent="0.25">
      <c r="A178" s="154"/>
      <c r="B178" s="156"/>
      <c r="C178" s="93">
        <v>24</v>
      </c>
      <c r="D178" s="97" t="s">
        <v>231</v>
      </c>
      <c r="E178" s="97">
        <v>97821695.92400001</v>
      </c>
      <c r="F178" s="97">
        <v>0</v>
      </c>
      <c r="G178" s="97">
        <v>4740535.6036</v>
      </c>
      <c r="H178" s="97">
        <v>2107481.0965</v>
      </c>
      <c r="I178" s="97">
        <v>3140091.38</v>
      </c>
      <c r="J178" s="97">
        <v>0</v>
      </c>
      <c r="K178" s="97">
        <f t="shared" si="29"/>
        <v>3140091.38</v>
      </c>
      <c r="L178" s="97">
        <v>52763235.6919</v>
      </c>
      <c r="M178" s="98">
        <f t="shared" si="31"/>
        <v>160573039.69599998</v>
      </c>
      <c r="N178" s="92"/>
      <c r="O178" s="156"/>
      <c r="P178" s="99">
        <v>21</v>
      </c>
      <c r="Q178" s="156"/>
      <c r="R178" s="97" t="s">
        <v>607</v>
      </c>
      <c r="S178" s="97">
        <v>114245088.67020001</v>
      </c>
      <c r="T178" s="97">
        <v>0</v>
      </c>
      <c r="U178" s="97">
        <v>5536429.3702999996</v>
      </c>
      <c r="V178" s="97">
        <v>2461308.4290999998</v>
      </c>
      <c r="W178" s="97">
        <v>3667284.79</v>
      </c>
      <c r="X178" s="97">
        <f t="shared" si="40"/>
        <v>1833642.395</v>
      </c>
      <c r="Y178" s="97">
        <f t="shared" si="41"/>
        <v>1833642.395</v>
      </c>
      <c r="Z178" s="97">
        <v>61062499.073100001</v>
      </c>
      <c r="AA178" s="98">
        <f t="shared" si="32"/>
        <v>185138967.9377</v>
      </c>
    </row>
    <row r="179" spans="1:27" ht="24.9" customHeight="1" x14ac:dyDescent="0.25">
      <c r="A179" s="154"/>
      <c r="B179" s="156"/>
      <c r="C179" s="93">
        <v>25</v>
      </c>
      <c r="D179" s="97" t="s">
        <v>232</v>
      </c>
      <c r="E179" s="97">
        <v>111875621.3853</v>
      </c>
      <c r="F179" s="97">
        <v>0</v>
      </c>
      <c r="G179" s="97">
        <v>5421602.6550000003</v>
      </c>
      <c r="H179" s="97">
        <v>2410260.3720999998</v>
      </c>
      <c r="I179" s="97">
        <v>3591224.5300000003</v>
      </c>
      <c r="J179" s="97">
        <v>0</v>
      </c>
      <c r="K179" s="97">
        <f t="shared" si="29"/>
        <v>3591224.5300000003</v>
      </c>
      <c r="L179" s="97">
        <v>68654928.7324</v>
      </c>
      <c r="M179" s="98">
        <f t="shared" si="31"/>
        <v>191953637.67479998</v>
      </c>
      <c r="N179" s="92"/>
      <c r="O179" s="156"/>
      <c r="P179" s="99">
        <v>22</v>
      </c>
      <c r="Q179" s="156"/>
      <c r="R179" s="97" t="s">
        <v>608</v>
      </c>
      <c r="S179" s="97">
        <v>135055199.23410001</v>
      </c>
      <c r="T179" s="97">
        <v>0</v>
      </c>
      <c r="U179" s="97">
        <v>6544907.7975000003</v>
      </c>
      <c r="V179" s="97">
        <v>2909643.6806000001</v>
      </c>
      <c r="W179" s="97">
        <v>4335292.5199999996</v>
      </c>
      <c r="X179" s="97">
        <f t="shared" si="40"/>
        <v>2167646.2599999998</v>
      </c>
      <c r="Y179" s="97">
        <f t="shared" si="41"/>
        <v>2167646.2599999998</v>
      </c>
      <c r="Z179" s="97">
        <v>68476332.382799998</v>
      </c>
      <c r="AA179" s="98">
        <f t="shared" si="32"/>
        <v>215153729.35500002</v>
      </c>
    </row>
    <row r="180" spans="1:27" ht="24.9" customHeight="1" x14ac:dyDescent="0.25">
      <c r="A180" s="154"/>
      <c r="B180" s="156"/>
      <c r="C180" s="93">
        <v>26</v>
      </c>
      <c r="D180" s="97" t="s">
        <v>233</v>
      </c>
      <c r="E180" s="97">
        <v>97247775.800500005</v>
      </c>
      <c r="F180" s="97">
        <v>0</v>
      </c>
      <c r="G180" s="97">
        <v>4712722.8695999999</v>
      </c>
      <c r="H180" s="97">
        <v>2095116.4997</v>
      </c>
      <c r="I180" s="97">
        <v>3121668.46</v>
      </c>
      <c r="J180" s="97">
        <v>0</v>
      </c>
      <c r="K180" s="97">
        <f t="shared" si="29"/>
        <v>3121668.46</v>
      </c>
      <c r="L180" s="97">
        <v>51507589.579300001</v>
      </c>
      <c r="M180" s="98">
        <f t="shared" si="31"/>
        <v>158684873.20910001</v>
      </c>
      <c r="N180" s="92"/>
      <c r="O180" s="156"/>
      <c r="P180" s="99">
        <v>23</v>
      </c>
      <c r="Q180" s="156"/>
      <c r="R180" s="97" t="s">
        <v>609</v>
      </c>
      <c r="S180" s="97">
        <v>98769258.520799994</v>
      </c>
      <c r="T180" s="97">
        <v>0</v>
      </c>
      <c r="U180" s="97">
        <v>4786455.4190999996</v>
      </c>
      <c r="V180" s="97">
        <v>2127895.4865999999</v>
      </c>
      <c r="W180" s="97">
        <v>3170508.28</v>
      </c>
      <c r="X180" s="97">
        <f t="shared" si="40"/>
        <v>1585254.14</v>
      </c>
      <c r="Y180" s="97">
        <f t="shared" si="41"/>
        <v>1585254.14</v>
      </c>
      <c r="Z180" s="97">
        <v>66124681.595299996</v>
      </c>
      <c r="AA180" s="98">
        <f t="shared" si="32"/>
        <v>173393545.1618</v>
      </c>
    </row>
    <row r="181" spans="1:27" ht="24.9" customHeight="1" x14ac:dyDescent="0.25">
      <c r="A181" s="154"/>
      <c r="B181" s="157"/>
      <c r="C181" s="93">
        <v>27</v>
      </c>
      <c r="D181" s="97" t="s">
        <v>234</v>
      </c>
      <c r="E181" s="97">
        <v>94317292.789000005</v>
      </c>
      <c r="F181" s="97">
        <v>0</v>
      </c>
      <c r="G181" s="97">
        <v>4570708.7803999996</v>
      </c>
      <c r="H181" s="97">
        <v>2031981.8598</v>
      </c>
      <c r="I181" s="97">
        <v>3027599.5</v>
      </c>
      <c r="J181" s="97">
        <v>0</v>
      </c>
      <c r="K181" s="97">
        <f t="shared" si="29"/>
        <v>3027599.5</v>
      </c>
      <c r="L181" s="97">
        <v>51822125.682700001</v>
      </c>
      <c r="M181" s="98">
        <f t="shared" si="31"/>
        <v>155769708.6119</v>
      </c>
      <c r="N181" s="92"/>
      <c r="O181" s="156"/>
      <c r="P181" s="99">
        <v>24</v>
      </c>
      <c r="Q181" s="156"/>
      <c r="R181" s="97" t="s">
        <v>610</v>
      </c>
      <c r="S181" s="97">
        <v>80382499.055800006</v>
      </c>
      <c r="T181" s="97">
        <v>0</v>
      </c>
      <c r="U181" s="97">
        <v>3895414.9696999998</v>
      </c>
      <c r="V181" s="97">
        <v>1731769.1709</v>
      </c>
      <c r="W181" s="97">
        <v>2580290.5000000005</v>
      </c>
      <c r="X181" s="97">
        <f t="shared" si="40"/>
        <v>1290145.2500000002</v>
      </c>
      <c r="Y181" s="97">
        <f t="shared" si="41"/>
        <v>1290145.2500000002</v>
      </c>
      <c r="Z181" s="97">
        <v>49506732.436700001</v>
      </c>
      <c r="AA181" s="98">
        <f t="shared" si="32"/>
        <v>136806560.8831</v>
      </c>
    </row>
    <row r="182" spans="1:27" ht="24.9" customHeight="1" x14ac:dyDescent="0.25">
      <c r="A182" s="93"/>
      <c r="B182" s="161" t="s">
        <v>917</v>
      </c>
      <c r="C182" s="162"/>
      <c r="D182" s="100"/>
      <c r="E182" s="100">
        <f>SUM(E155:E181)</f>
        <v>2913839823.6965003</v>
      </c>
      <c r="F182" s="100">
        <f t="shared" ref="F182:L182" si="42">SUM(F155:F181)</f>
        <v>0</v>
      </c>
      <c r="G182" s="100">
        <f t="shared" si="42"/>
        <v>141207543.95609999</v>
      </c>
      <c r="H182" s="100">
        <f t="shared" si="42"/>
        <v>62776077.315899998</v>
      </c>
      <c r="I182" s="100">
        <f t="shared" si="42"/>
        <v>93534703.359999985</v>
      </c>
      <c r="J182" s="100">
        <f t="shared" si="42"/>
        <v>0</v>
      </c>
      <c r="K182" s="100">
        <f t="shared" si="29"/>
        <v>93534703.359999985</v>
      </c>
      <c r="L182" s="100">
        <f t="shared" si="42"/>
        <v>1572658683.1171997</v>
      </c>
      <c r="M182" s="101">
        <f t="shared" si="31"/>
        <v>4784016831.4456997</v>
      </c>
      <c r="N182" s="92"/>
      <c r="O182" s="157"/>
      <c r="P182" s="99">
        <v>25</v>
      </c>
      <c r="Q182" s="157"/>
      <c r="R182" s="97" t="s">
        <v>611</v>
      </c>
      <c r="S182" s="97">
        <v>89601623.83510001</v>
      </c>
      <c r="T182" s="97">
        <v>0</v>
      </c>
      <c r="U182" s="97">
        <v>4342182.8244000003</v>
      </c>
      <c r="V182" s="97">
        <v>1930386.9826</v>
      </c>
      <c r="W182" s="97">
        <v>2876225.8</v>
      </c>
      <c r="X182" s="97">
        <f t="shared" si="40"/>
        <v>1438112.9</v>
      </c>
      <c r="Y182" s="97">
        <f t="shared" si="41"/>
        <v>1438112.9</v>
      </c>
      <c r="Z182" s="97">
        <v>49286757.028399996</v>
      </c>
      <c r="AA182" s="98">
        <f t="shared" si="32"/>
        <v>146599063.57050002</v>
      </c>
    </row>
    <row r="183" spans="1:27" ht="24.9" customHeight="1" x14ac:dyDescent="0.25">
      <c r="A183" s="154">
        <v>9</v>
      </c>
      <c r="B183" s="155" t="s">
        <v>918</v>
      </c>
      <c r="C183" s="93">
        <v>1</v>
      </c>
      <c r="D183" s="97" t="s">
        <v>235</v>
      </c>
      <c r="E183" s="97">
        <v>99988857.141400009</v>
      </c>
      <c r="F183" s="97">
        <f>-2141737.01</f>
        <v>-2141737.0099999998</v>
      </c>
      <c r="G183" s="97">
        <v>4845558.3676000005</v>
      </c>
      <c r="H183" s="110">
        <v>2154170.6497999998</v>
      </c>
      <c r="I183" s="97">
        <v>3209657.58</v>
      </c>
      <c r="J183" s="97">
        <f t="shared" ref="J183:J226" si="43">I183/2</f>
        <v>1604828.79</v>
      </c>
      <c r="K183" s="97">
        <f t="shared" si="29"/>
        <v>1604828.79</v>
      </c>
      <c r="L183" s="97">
        <v>56831691.467799999</v>
      </c>
      <c r="M183" s="98">
        <f t="shared" si="31"/>
        <v>163283369.4066</v>
      </c>
      <c r="N183" s="92"/>
      <c r="O183" s="93"/>
      <c r="P183" s="161" t="s">
        <v>919</v>
      </c>
      <c r="Q183" s="163"/>
      <c r="R183" s="100"/>
      <c r="S183" s="100">
        <f>SUM(S158:S182)</f>
        <v>2737301582.6565003</v>
      </c>
      <c r="T183" s="97">
        <v>0</v>
      </c>
      <c r="U183" s="100">
        <f t="shared" ref="U183:Z183" si="44">SUM(U158:U182)</f>
        <v>132652327.14919999</v>
      </c>
      <c r="V183" s="100">
        <f t="shared" si="44"/>
        <v>58972718.538699999</v>
      </c>
      <c r="W183" s="100">
        <f t="shared" si="44"/>
        <v>87867798.829999998</v>
      </c>
      <c r="X183" s="100">
        <f t="shared" si="44"/>
        <v>43933899.414999999</v>
      </c>
      <c r="Y183" s="100">
        <f t="shared" si="41"/>
        <v>43933899.414999999</v>
      </c>
      <c r="Z183" s="100">
        <f t="shared" si="44"/>
        <v>1470216294.3886001</v>
      </c>
      <c r="AA183" s="101">
        <f t="shared" si="32"/>
        <v>4443076822.1480007</v>
      </c>
    </row>
    <row r="184" spans="1:27" ht="24.9" customHeight="1" x14ac:dyDescent="0.25">
      <c r="A184" s="154"/>
      <c r="B184" s="156"/>
      <c r="C184" s="93">
        <v>2</v>
      </c>
      <c r="D184" s="97" t="s">
        <v>236</v>
      </c>
      <c r="E184" s="97">
        <v>125684780.41500001</v>
      </c>
      <c r="F184" s="97">
        <f t="shared" ref="F184:F200" si="45">-2141737.01</f>
        <v>-2141737.0099999998</v>
      </c>
      <c r="G184" s="97">
        <v>6090808.0844000001</v>
      </c>
      <c r="H184" s="110">
        <v>2707766.3736</v>
      </c>
      <c r="I184" s="97">
        <v>4034500.6400000006</v>
      </c>
      <c r="J184" s="97">
        <f t="shared" si="43"/>
        <v>2017250.3200000003</v>
      </c>
      <c r="K184" s="97">
        <f t="shared" si="29"/>
        <v>2017250.3200000003</v>
      </c>
      <c r="L184" s="97">
        <v>57621529.347800002</v>
      </c>
      <c r="M184" s="98">
        <f t="shared" si="31"/>
        <v>191980397.53079998</v>
      </c>
      <c r="N184" s="92"/>
      <c r="O184" s="155">
        <v>27</v>
      </c>
      <c r="P184" s="99">
        <v>1</v>
      </c>
      <c r="Q184" s="155" t="s">
        <v>57</v>
      </c>
      <c r="R184" s="97" t="s">
        <v>612</v>
      </c>
      <c r="S184" s="97">
        <v>100597064.66850001</v>
      </c>
      <c r="T184" s="97">
        <f>-5788847.52</f>
        <v>-5788847.5199999996</v>
      </c>
      <c r="U184" s="97">
        <v>4875032.7027000003</v>
      </c>
      <c r="V184" s="67">
        <v>2167273.9380000001</v>
      </c>
      <c r="W184" s="97">
        <v>3229181.14</v>
      </c>
      <c r="X184" s="97">
        <v>0</v>
      </c>
      <c r="Y184" s="97">
        <f t="shared" si="41"/>
        <v>3229181.14</v>
      </c>
      <c r="Z184" s="97">
        <v>66874425.227399997</v>
      </c>
      <c r="AA184" s="98">
        <f t="shared" si="32"/>
        <v>171954130.1566</v>
      </c>
    </row>
    <row r="185" spans="1:27" ht="24.9" customHeight="1" x14ac:dyDescent="0.25">
      <c r="A185" s="154"/>
      <c r="B185" s="156"/>
      <c r="C185" s="93">
        <v>3</v>
      </c>
      <c r="D185" s="97" t="s">
        <v>237</v>
      </c>
      <c r="E185" s="97">
        <v>120317345.1912</v>
      </c>
      <c r="F185" s="97">
        <f t="shared" si="45"/>
        <v>-2141737.0099999998</v>
      </c>
      <c r="G185" s="97">
        <v>5830696.8942999998</v>
      </c>
      <c r="H185" s="110">
        <v>2592129.7743000002</v>
      </c>
      <c r="I185" s="97">
        <v>3862205.16</v>
      </c>
      <c r="J185" s="97">
        <f t="shared" si="43"/>
        <v>1931102.58</v>
      </c>
      <c r="K185" s="97">
        <f t="shared" si="29"/>
        <v>1931102.58</v>
      </c>
      <c r="L185" s="97">
        <v>72645062.770199999</v>
      </c>
      <c r="M185" s="98">
        <f t="shared" si="31"/>
        <v>201174600.19999999</v>
      </c>
      <c r="N185" s="92"/>
      <c r="O185" s="156"/>
      <c r="P185" s="99">
        <v>2</v>
      </c>
      <c r="Q185" s="156"/>
      <c r="R185" s="97" t="s">
        <v>613</v>
      </c>
      <c r="S185" s="97">
        <v>103851076.8233</v>
      </c>
      <c r="T185" s="97">
        <f t="shared" ref="T185:T203" si="46">-5788847.52</f>
        <v>-5788847.5199999996</v>
      </c>
      <c r="U185" s="97">
        <v>5032725.3322000001</v>
      </c>
      <c r="V185" s="67">
        <v>2237378.7244000002</v>
      </c>
      <c r="W185" s="97">
        <v>3333635.4199999995</v>
      </c>
      <c r="X185" s="97">
        <v>0</v>
      </c>
      <c r="Y185" s="97">
        <f t="shared" si="41"/>
        <v>3333635.4199999995</v>
      </c>
      <c r="Z185" s="97">
        <v>72988892.1558</v>
      </c>
      <c r="AA185" s="98">
        <f t="shared" si="32"/>
        <v>181654860.9357</v>
      </c>
    </row>
    <row r="186" spans="1:27" ht="24.9" customHeight="1" x14ac:dyDescent="0.25">
      <c r="A186" s="154"/>
      <c r="B186" s="156"/>
      <c r="C186" s="93">
        <v>4</v>
      </c>
      <c r="D186" s="97" t="s">
        <v>238</v>
      </c>
      <c r="E186" s="97">
        <v>77630857.968700007</v>
      </c>
      <c r="F186" s="97">
        <f t="shared" si="45"/>
        <v>-2141737.0099999998</v>
      </c>
      <c r="G186" s="97">
        <v>3762067.7362000002</v>
      </c>
      <c r="H186" s="110">
        <v>1672487.5205999999</v>
      </c>
      <c r="I186" s="97">
        <v>2491962.4</v>
      </c>
      <c r="J186" s="97">
        <f t="shared" si="43"/>
        <v>1245981.2</v>
      </c>
      <c r="K186" s="97">
        <f t="shared" si="29"/>
        <v>1245981.2</v>
      </c>
      <c r="L186" s="97">
        <v>42789115.956600003</v>
      </c>
      <c r="M186" s="98">
        <f t="shared" si="31"/>
        <v>124958773.37210003</v>
      </c>
      <c r="N186" s="92"/>
      <c r="O186" s="156"/>
      <c r="P186" s="99">
        <v>3</v>
      </c>
      <c r="Q186" s="156"/>
      <c r="R186" s="97" t="s">
        <v>614</v>
      </c>
      <c r="S186" s="97">
        <v>159622543.0106</v>
      </c>
      <c r="T186" s="97">
        <f t="shared" si="46"/>
        <v>-5788847.5199999996</v>
      </c>
      <c r="U186" s="97">
        <v>7735465.4415999996</v>
      </c>
      <c r="V186" s="67">
        <v>3438925.1666999999</v>
      </c>
      <c r="W186" s="97">
        <v>5123908.01</v>
      </c>
      <c r="X186" s="97">
        <v>0</v>
      </c>
      <c r="Y186" s="97">
        <f t="shared" si="41"/>
        <v>5123908.01</v>
      </c>
      <c r="Z186" s="97">
        <v>107501297.3995</v>
      </c>
      <c r="AA186" s="98">
        <f t="shared" si="32"/>
        <v>277633291.50839996</v>
      </c>
    </row>
    <row r="187" spans="1:27" ht="24.9" customHeight="1" x14ac:dyDescent="0.25">
      <c r="A187" s="154"/>
      <c r="B187" s="156"/>
      <c r="C187" s="93">
        <v>5</v>
      </c>
      <c r="D187" s="97" t="s">
        <v>239</v>
      </c>
      <c r="E187" s="97">
        <v>92735617.660799995</v>
      </c>
      <c r="F187" s="97">
        <f t="shared" si="45"/>
        <v>-2141737.0099999998</v>
      </c>
      <c r="G187" s="97">
        <v>4494059.2481000004</v>
      </c>
      <c r="H187" s="110">
        <v>1997906.0815000001</v>
      </c>
      <c r="I187" s="97">
        <v>2976827.4899999998</v>
      </c>
      <c r="J187" s="97">
        <f t="shared" si="43"/>
        <v>1488413.7449999999</v>
      </c>
      <c r="K187" s="97">
        <f t="shared" si="29"/>
        <v>1488413.7449999999</v>
      </c>
      <c r="L187" s="97">
        <v>51962502.702500001</v>
      </c>
      <c r="M187" s="98">
        <f t="shared" si="31"/>
        <v>150536762.42789999</v>
      </c>
      <c r="N187" s="92"/>
      <c r="O187" s="156"/>
      <c r="P187" s="99">
        <v>4</v>
      </c>
      <c r="Q187" s="156"/>
      <c r="R187" s="97" t="s">
        <v>615</v>
      </c>
      <c r="S187" s="97">
        <v>104953162.02760001</v>
      </c>
      <c r="T187" s="97">
        <f t="shared" si="46"/>
        <v>-5788847.5199999996</v>
      </c>
      <c r="U187" s="97">
        <v>5086133.4654000001</v>
      </c>
      <c r="V187" s="67">
        <v>2261122.1661</v>
      </c>
      <c r="W187" s="97">
        <v>3369012.53</v>
      </c>
      <c r="X187" s="97">
        <v>0</v>
      </c>
      <c r="Y187" s="97">
        <f t="shared" si="41"/>
        <v>3369012.53</v>
      </c>
      <c r="Z187" s="97">
        <v>64438206.949000001</v>
      </c>
      <c r="AA187" s="98">
        <f t="shared" si="32"/>
        <v>174318789.61809999</v>
      </c>
    </row>
    <row r="188" spans="1:27" ht="24.9" customHeight="1" x14ac:dyDescent="0.25">
      <c r="A188" s="154"/>
      <c r="B188" s="156"/>
      <c r="C188" s="93">
        <v>6</v>
      </c>
      <c r="D188" s="97" t="s">
        <v>240</v>
      </c>
      <c r="E188" s="97">
        <v>106685449.5571</v>
      </c>
      <c r="F188" s="97">
        <f t="shared" si="45"/>
        <v>-2141737.0099999998</v>
      </c>
      <c r="G188" s="97">
        <v>5170081.8232000005</v>
      </c>
      <c r="H188" s="110">
        <v>2298442.7544</v>
      </c>
      <c r="I188" s="97">
        <v>3424619.22</v>
      </c>
      <c r="J188" s="97">
        <f t="shared" si="43"/>
        <v>1712309.61</v>
      </c>
      <c r="K188" s="97">
        <f t="shared" si="29"/>
        <v>1712309.61</v>
      </c>
      <c r="L188" s="97">
        <v>59877245.374600001</v>
      </c>
      <c r="M188" s="98">
        <f t="shared" si="31"/>
        <v>173601792.10929999</v>
      </c>
      <c r="N188" s="92"/>
      <c r="O188" s="156"/>
      <c r="P188" s="99">
        <v>5</v>
      </c>
      <c r="Q188" s="156"/>
      <c r="R188" s="97" t="s">
        <v>616</v>
      </c>
      <c r="S188" s="97">
        <v>94056784.542699993</v>
      </c>
      <c r="T188" s="97">
        <f t="shared" si="46"/>
        <v>-5788847.5199999996</v>
      </c>
      <c r="U188" s="97">
        <v>4558084.2949000001</v>
      </c>
      <c r="V188" s="67">
        <v>2026369.4424000001</v>
      </c>
      <c r="W188" s="97">
        <v>3019237.15</v>
      </c>
      <c r="X188" s="97">
        <v>0</v>
      </c>
      <c r="Y188" s="97">
        <f t="shared" si="41"/>
        <v>3019237.15</v>
      </c>
      <c r="Z188" s="97">
        <v>62817309.221500002</v>
      </c>
      <c r="AA188" s="98">
        <f t="shared" si="32"/>
        <v>160688937.13150001</v>
      </c>
    </row>
    <row r="189" spans="1:27" ht="24.9" customHeight="1" x14ac:dyDescent="0.25">
      <c r="A189" s="154"/>
      <c r="B189" s="156"/>
      <c r="C189" s="93">
        <v>7</v>
      </c>
      <c r="D189" s="97" t="s">
        <v>241</v>
      </c>
      <c r="E189" s="97">
        <v>122309242.3514</v>
      </c>
      <c r="F189" s="97">
        <f t="shared" si="45"/>
        <v>-2141737.0099999998</v>
      </c>
      <c r="G189" s="97">
        <v>5927226.1897</v>
      </c>
      <c r="H189" s="110">
        <v>2635043.42</v>
      </c>
      <c r="I189" s="97">
        <v>3926145.36</v>
      </c>
      <c r="J189" s="97">
        <f t="shared" si="43"/>
        <v>1963072.68</v>
      </c>
      <c r="K189" s="97">
        <f t="shared" si="29"/>
        <v>1963072.68</v>
      </c>
      <c r="L189" s="97">
        <v>61995554.843099996</v>
      </c>
      <c r="M189" s="98">
        <f t="shared" si="31"/>
        <v>192688402.47420001</v>
      </c>
      <c r="N189" s="92"/>
      <c r="O189" s="156"/>
      <c r="P189" s="99">
        <v>6</v>
      </c>
      <c r="Q189" s="156"/>
      <c r="R189" s="97" t="s">
        <v>617</v>
      </c>
      <c r="S189" s="97">
        <v>71546624.912699997</v>
      </c>
      <c r="T189" s="97">
        <f t="shared" si="46"/>
        <v>-5788847.5199999996</v>
      </c>
      <c r="U189" s="97">
        <v>3467219.8177999998</v>
      </c>
      <c r="V189" s="67">
        <v>1541408.1518000001</v>
      </c>
      <c r="W189" s="97">
        <v>2296657.58</v>
      </c>
      <c r="X189" s="97">
        <v>0</v>
      </c>
      <c r="Y189" s="97">
        <f t="shared" si="41"/>
        <v>2296657.58</v>
      </c>
      <c r="Z189" s="97">
        <v>48615217.187600002</v>
      </c>
      <c r="AA189" s="98">
        <f t="shared" si="32"/>
        <v>121678280.12990001</v>
      </c>
    </row>
    <row r="190" spans="1:27" ht="24.9" customHeight="1" x14ac:dyDescent="0.25">
      <c r="A190" s="154"/>
      <c r="B190" s="156"/>
      <c r="C190" s="93">
        <v>8</v>
      </c>
      <c r="D190" s="97" t="s">
        <v>242</v>
      </c>
      <c r="E190" s="97">
        <v>96887748.229499996</v>
      </c>
      <c r="F190" s="97">
        <f t="shared" si="45"/>
        <v>-2141737.0099999998</v>
      </c>
      <c r="G190" s="97">
        <v>4695275.5796999997</v>
      </c>
      <c r="H190" s="110">
        <v>2087360.0273</v>
      </c>
      <c r="I190" s="97">
        <v>3110111.52</v>
      </c>
      <c r="J190" s="97">
        <f t="shared" si="43"/>
        <v>1555055.76</v>
      </c>
      <c r="K190" s="97">
        <f t="shared" si="29"/>
        <v>1555055.76</v>
      </c>
      <c r="L190" s="97">
        <v>61152503.1505</v>
      </c>
      <c r="M190" s="98">
        <f t="shared" si="31"/>
        <v>164236205.73699999</v>
      </c>
      <c r="N190" s="92"/>
      <c r="O190" s="156"/>
      <c r="P190" s="99">
        <v>7</v>
      </c>
      <c r="Q190" s="156"/>
      <c r="R190" s="97" t="s">
        <v>799</v>
      </c>
      <c r="S190" s="97">
        <v>69699055.833799988</v>
      </c>
      <c r="T190" s="97">
        <f t="shared" si="46"/>
        <v>-5788847.5199999996</v>
      </c>
      <c r="U190" s="97">
        <v>3377684.8029999998</v>
      </c>
      <c r="V190" s="67">
        <v>1501603.9257</v>
      </c>
      <c r="W190" s="97">
        <v>2237350.34</v>
      </c>
      <c r="X190" s="97">
        <v>0</v>
      </c>
      <c r="Y190" s="97">
        <f t="shared" si="41"/>
        <v>2237350.34</v>
      </c>
      <c r="Z190" s="97">
        <v>49209188.2645</v>
      </c>
      <c r="AA190" s="98">
        <f t="shared" si="32"/>
        <v>120236035.64699998</v>
      </c>
    </row>
    <row r="191" spans="1:27" ht="24.9" customHeight="1" x14ac:dyDescent="0.25">
      <c r="A191" s="154"/>
      <c r="B191" s="156"/>
      <c r="C191" s="93">
        <v>9</v>
      </c>
      <c r="D191" s="97" t="s">
        <v>243</v>
      </c>
      <c r="E191" s="97">
        <v>103270397.20299999</v>
      </c>
      <c r="F191" s="97">
        <f t="shared" si="45"/>
        <v>-2141737.0099999998</v>
      </c>
      <c r="G191" s="97">
        <v>5004585.0270999996</v>
      </c>
      <c r="H191" s="110">
        <v>2224868.5005999999</v>
      </c>
      <c r="I191" s="97">
        <v>3314995.53</v>
      </c>
      <c r="J191" s="97">
        <f t="shared" si="43"/>
        <v>1657497.7649999999</v>
      </c>
      <c r="K191" s="97">
        <f t="shared" si="29"/>
        <v>1657497.7649999999</v>
      </c>
      <c r="L191" s="97">
        <v>62681213.568899997</v>
      </c>
      <c r="M191" s="98">
        <f t="shared" si="31"/>
        <v>172696825.05459997</v>
      </c>
      <c r="N191" s="92"/>
      <c r="O191" s="156"/>
      <c r="P191" s="99">
        <v>8</v>
      </c>
      <c r="Q191" s="156"/>
      <c r="R191" s="97" t="s">
        <v>618</v>
      </c>
      <c r="S191" s="97">
        <v>156506276.12619999</v>
      </c>
      <c r="T191" s="97">
        <f t="shared" si="46"/>
        <v>-5788847.5199999996</v>
      </c>
      <c r="U191" s="97">
        <v>7584448.0829999996</v>
      </c>
      <c r="V191" s="67">
        <v>3371787.9789999998</v>
      </c>
      <c r="W191" s="97">
        <v>5023875.3600000003</v>
      </c>
      <c r="X191" s="97">
        <v>0</v>
      </c>
      <c r="Y191" s="97">
        <f t="shared" si="41"/>
        <v>5023875.3600000003</v>
      </c>
      <c r="Z191" s="97">
        <v>107285444.18799999</v>
      </c>
      <c r="AA191" s="98">
        <f t="shared" si="32"/>
        <v>273982984.21619999</v>
      </c>
    </row>
    <row r="192" spans="1:27" ht="24.9" customHeight="1" x14ac:dyDescent="0.25">
      <c r="A192" s="154"/>
      <c r="B192" s="156"/>
      <c r="C192" s="93">
        <v>10</v>
      </c>
      <c r="D192" s="97" t="s">
        <v>244</v>
      </c>
      <c r="E192" s="97">
        <v>80864745.598999992</v>
      </c>
      <c r="F192" s="97">
        <f t="shared" si="45"/>
        <v>-2141737.0099999998</v>
      </c>
      <c r="G192" s="97">
        <v>3918785.1115999999</v>
      </c>
      <c r="H192" s="110">
        <v>1742158.7420999999</v>
      </c>
      <c r="I192" s="97">
        <v>2595770.6799999997</v>
      </c>
      <c r="J192" s="97">
        <f t="shared" si="43"/>
        <v>1297885.3399999999</v>
      </c>
      <c r="K192" s="97">
        <f t="shared" si="29"/>
        <v>1297885.3399999999</v>
      </c>
      <c r="L192" s="97">
        <v>48761429.554799996</v>
      </c>
      <c r="M192" s="98">
        <f t="shared" si="31"/>
        <v>134443267.33749998</v>
      </c>
      <c r="N192" s="92"/>
      <c r="O192" s="156"/>
      <c r="P192" s="99">
        <v>9</v>
      </c>
      <c r="Q192" s="156"/>
      <c r="R192" s="97" t="s">
        <v>619</v>
      </c>
      <c r="S192" s="97">
        <v>93140695.517799988</v>
      </c>
      <c r="T192" s="97">
        <f t="shared" si="46"/>
        <v>-5788847.5199999996</v>
      </c>
      <c r="U192" s="97">
        <v>4513689.7197000002</v>
      </c>
      <c r="V192" s="67">
        <v>2006633.1222999999</v>
      </c>
      <c r="W192" s="97">
        <v>2989830.5500000003</v>
      </c>
      <c r="X192" s="97">
        <v>0</v>
      </c>
      <c r="Y192" s="97">
        <f t="shared" si="41"/>
        <v>2989830.5500000003</v>
      </c>
      <c r="Z192" s="97">
        <v>55490541.7038</v>
      </c>
      <c r="AA192" s="98">
        <f t="shared" si="32"/>
        <v>152352543.09359998</v>
      </c>
    </row>
    <row r="193" spans="1:27" ht="24.9" customHeight="1" x14ac:dyDescent="0.25">
      <c r="A193" s="154"/>
      <c r="B193" s="156"/>
      <c r="C193" s="93">
        <v>11</v>
      </c>
      <c r="D193" s="97" t="s">
        <v>245</v>
      </c>
      <c r="E193" s="97">
        <v>110338805.14559999</v>
      </c>
      <c r="F193" s="97">
        <f t="shared" si="45"/>
        <v>-2141737.0099999998</v>
      </c>
      <c r="G193" s="97">
        <v>5347127.0281999996</v>
      </c>
      <c r="H193" s="110">
        <v>2377151.0383000001</v>
      </c>
      <c r="I193" s="97">
        <v>3541892.4899999998</v>
      </c>
      <c r="J193" s="97">
        <f t="shared" si="43"/>
        <v>1770946.2449999999</v>
      </c>
      <c r="K193" s="97">
        <f t="shared" si="29"/>
        <v>1770946.2449999999</v>
      </c>
      <c r="L193" s="97">
        <v>59027823.014300004</v>
      </c>
      <c r="M193" s="98">
        <f t="shared" si="31"/>
        <v>176720115.46139997</v>
      </c>
      <c r="N193" s="92"/>
      <c r="O193" s="156"/>
      <c r="P193" s="99">
        <v>10</v>
      </c>
      <c r="Q193" s="156"/>
      <c r="R193" s="97" t="s">
        <v>620</v>
      </c>
      <c r="S193" s="97">
        <v>116370191.6558</v>
      </c>
      <c r="T193" s="97">
        <f t="shared" si="46"/>
        <v>-5788847.5199999996</v>
      </c>
      <c r="U193" s="97">
        <v>5639413.9512999998</v>
      </c>
      <c r="V193" s="67">
        <v>2507091.8755000001</v>
      </c>
      <c r="W193" s="97">
        <v>3735500.9299999997</v>
      </c>
      <c r="X193" s="97">
        <v>0</v>
      </c>
      <c r="Y193" s="97">
        <f t="shared" si="41"/>
        <v>3735500.9299999997</v>
      </c>
      <c r="Z193" s="97">
        <v>77243249.030399993</v>
      </c>
      <c r="AA193" s="98">
        <f t="shared" si="32"/>
        <v>199706599.92299998</v>
      </c>
    </row>
    <row r="194" spans="1:27" ht="24.9" customHeight="1" x14ac:dyDescent="0.25">
      <c r="A194" s="154"/>
      <c r="B194" s="156"/>
      <c r="C194" s="93">
        <v>12</v>
      </c>
      <c r="D194" s="97" t="s">
        <v>246</v>
      </c>
      <c r="E194" s="97">
        <v>95220162.088300005</v>
      </c>
      <c r="F194" s="97">
        <f t="shared" si="45"/>
        <v>-2141737.0099999998</v>
      </c>
      <c r="G194" s="97">
        <v>4614462.7148000002</v>
      </c>
      <c r="H194" s="110">
        <v>2051433.3726999999</v>
      </c>
      <c r="I194" s="97">
        <v>3056581.7399999998</v>
      </c>
      <c r="J194" s="97">
        <f t="shared" si="43"/>
        <v>1528290.8699999999</v>
      </c>
      <c r="K194" s="97">
        <f t="shared" si="29"/>
        <v>1528290.8699999999</v>
      </c>
      <c r="L194" s="97">
        <v>52524870.270999998</v>
      </c>
      <c r="M194" s="98">
        <f t="shared" si="31"/>
        <v>153797482.30680001</v>
      </c>
      <c r="N194" s="92"/>
      <c r="O194" s="156"/>
      <c r="P194" s="99">
        <v>11</v>
      </c>
      <c r="Q194" s="156"/>
      <c r="R194" s="97" t="s">
        <v>621</v>
      </c>
      <c r="S194" s="97">
        <v>89779653.790800005</v>
      </c>
      <c r="T194" s="97">
        <f t="shared" si="46"/>
        <v>-5788847.5199999996</v>
      </c>
      <c r="U194" s="97">
        <v>4350810.3312999997</v>
      </c>
      <c r="V194" s="67">
        <v>1934222.4791000001</v>
      </c>
      <c r="W194" s="97">
        <v>2881940.59</v>
      </c>
      <c r="X194" s="97">
        <v>0</v>
      </c>
      <c r="Y194" s="97">
        <f t="shared" si="41"/>
        <v>2881940.59</v>
      </c>
      <c r="Z194" s="97">
        <v>60966317.966399997</v>
      </c>
      <c r="AA194" s="98">
        <f t="shared" si="32"/>
        <v>154124097.6376</v>
      </c>
    </row>
    <row r="195" spans="1:27" ht="24.9" customHeight="1" x14ac:dyDescent="0.25">
      <c r="A195" s="154"/>
      <c r="B195" s="156"/>
      <c r="C195" s="93">
        <v>13</v>
      </c>
      <c r="D195" s="97" t="s">
        <v>247</v>
      </c>
      <c r="E195" s="97">
        <v>104947006.2535</v>
      </c>
      <c r="F195" s="97">
        <f t="shared" si="45"/>
        <v>-2141737.0099999998</v>
      </c>
      <c r="G195" s="97">
        <v>5085835.1507999999</v>
      </c>
      <c r="H195" s="110">
        <v>2260989.5455</v>
      </c>
      <c r="I195" s="97">
        <v>3368814.9299999997</v>
      </c>
      <c r="J195" s="97">
        <f t="shared" si="43"/>
        <v>1684407.4649999999</v>
      </c>
      <c r="K195" s="97">
        <f t="shared" ref="K195:K200" si="47">I195-J195</f>
        <v>1684407.4649999999</v>
      </c>
      <c r="L195" s="97">
        <v>60284593.362400003</v>
      </c>
      <c r="M195" s="98">
        <f t="shared" si="31"/>
        <v>172121094.76719999</v>
      </c>
      <c r="N195" s="92"/>
      <c r="O195" s="156"/>
      <c r="P195" s="99">
        <v>12</v>
      </c>
      <c r="Q195" s="156"/>
      <c r="R195" s="97" t="s">
        <v>622</v>
      </c>
      <c r="S195" s="97">
        <v>81111989.962400004</v>
      </c>
      <c r="T195" s="97">
        <f t="shared" si="46"/>
        <v>-5788847.5199999996</v>
      </c>
      <c r="U195" s="97">
        <v>3930766.8166999999</v>
      </c>
      <c r="V195" s="67">
        <v>1747485.4012</v>
      </c>
      <c r="W195" s="97">
        <v>2603707.2600000002</v>
      </c>
      <c r="X195" s="97">
        <v>0</v>
      </c>
      <c r="Y195" s="97">
        <f t="shared" si="41"/>
        <v>2603707.2600000002</v>
      </c>
      <c r="Z195" s="97">
        <v>56557191.341200002</v>
      </c>
      <c r="AA195" s="98">
        <f t="shared" si="32"/>
        <v>140162293.2615</v>
      </c>
    </row>
    <row r="196" spans="1:27" ht="24.9" customHeight="1" x14ac:dyDescent="0.25">
      <c r="A196" s="154"/>
      <c r="B196" s="156"/>
      <c r="C196" s="93">
        <v>14</v>
      </c>
      <c r="D196" s="97" t="s">
        <v>248</v>
      </c>
      <c r="E196" s="97">
        <v>99357152.8495</v>
      </c>
      <c r="F196" s="97">
        <f t="shared" si="45"/>
        <v>-2141737.0099999998</v>
      </c>
      <c r="G196" s="97">
        <v>4814945.3565999996</v>
      </c>
      <c r="H196" s="110">
        <v>2140561.145</v>
      </c>
      <c r="I196" s="97">
        <v>3189379.78</v>
      </c>
      <c r="J196" s="97">
        <f t="shared" si="43"/>
        <v>1594689.89</v>
      </c>
      <c r="K196" s="97">
        <f t="shared" si="47"/>
        <v>1594689.89</v>
      </c>
      <c r="L196" s="97">
        <v>58743391.438699998</v>
      </c>
      <c r="M196" s="98">
        <f t="shared" si="31"/>
        <v>164509003.66979998</v>
      </c>
      <c r="N196" s="92"/>
      <c r="O196" s="156"/>
      <c r="P196" s="99">
        <v>13</v>
      </c>
      <c r="Q196" s="156"/>
      <c r="R196" s="97" t="s">
        <v>824</v>
      </c>
      <c r="S196" s="97">
        <v>73143384.193599999</v>
      </c>
      <c r="T196" s="97">
        <f t="shared" si="46"/>
        <v>-5788847.5199999996</v>
      </c>
      <c r="U196" s="97">
        <v>3544600.3432</v>
      </c>
      <c r="V196" s="67">
        <v>1575808.9049</v>
      </c>
      <c r="W196" s="97">
        <v>2347913.8099999996</v>
      </c>
      <c r="X196" s="97">
        <v>0</v>
      </c>
      <c r="Y196" s="97">
        <f t="shared" si="41"/>
        <v>2347913.8099999996</v>
      </c>
      <c r="Z196" s="97">
        <v>50173907.218699999</v>
      </c>
      <c r="AA196" s="98">
        <f t="shared" si="32"/>
        <v>124996766.95039999</v>
      </c>
    </row>
    <row r="197" spans="1:27" ht="24.9" customHeight="1" x14ac:dyDescent="0.25">
      <c r="A197" s="154"/>
      <c r="B197" s="156"/>
      <c r="C197" s="93">
        <v>15</v>
      </c>
      <c r="D197" s="97" t="s">
        <v>249</v>
      </c>
      <c r="E197" s="97">
        <v>112700341.09909999</v>
      </c>
      <c r="F197" s="97">
        <f t="shared" si="45"/>
        <v>-2141737.0099999998</v>
      </c>
      <c r="G197" s="97">
        <v>5461569.3833999997</v>
      </c>
      <c r="H197" s="110">
        <v>2428028.2218999998</v>
      </c>
      <c r="I197" s="97">
        <v>3617698.16</v>
      </c>
      <c r="J197" s="97">
        <f t="shared" si="43"/>
        <v>1808849.08</v>
      </c>
      <c r="K197" s="97">
        <f t="shared" si="47"/>
        <v>1808849.08</v>
      </c>
      <c r="L197" s="97">
        <v>62782894.4221</v>
      </c>
      <c r="M197" s="98">
        <f t="shared" si="31"/>
        <v>183039945.19649997</v>
      </c>
      <c r="N197" s="92"/>
      <c r="O197" s="156"/>
      <c r="P197" s="99">
        <v>14</v>
      </c>
      <c r="Q197" s="156"/>
      <c r="R197" s="97" t="s">
        <v>623</v>
      </c>
      <c r="S197" s="97">
        <v>84087608.922900006</v>
      </c>
      <c r="T197" s="97">
        <f t="shared" si="46"/>
        <v>-5788847.5199999996</v>
      </c>
      <c r="U197" s="97">
        <v>4074968.2384000001</v>
      </c>
      <c r="V197" s="67">
        <v>1811592.4549</v>
      </c>
      <c r="W197" s="97">
        <v>2699225.09</v>
      </c>
      <c r="X197" s="97">
        <v>0</v>
      </c>
      <c r="Y197" s="97">
        <f t="shared" si="41"/>
        <v>2699225.09</v>
      </c>
      <c r="Z197" s="97">
        <v>51995543.436399996</v>
      </c>
      <c r="AA197" s="98">
        <f t="shared" si="32"/>
        <v>138880090.62260002</v>
      </c>
    </row>
    <row r="198" spans="1:27" ht="24.9" customHeight="1" x14ac:dyDescent="0.25">
      <c r="A198" s="154"/>
      <c r="B198" s="156"/>
      <c r="C198" s="93">
        <v>16</v>
      </c>
      <c r="D198" s="97" t="s">
        <v>250</v>
      </c>
      <c r="E198" s="97">
        <v>105918986.9673</v>
      </c>
      <c r="F198" s="97">
        <f t="shared" si="45"/>
        <v>-2141737.0099999998</v>
      </c>
      <c r="G198" s="97">
        <v>5132938.2921000002</v>
      </c>
      <c r="H198" s="110">
        <v>2281930.0021000002</v>
      </c>
      <c r="I198" s="97">
        <v>3400015.6599999997</v>
      </c>
      <c r="J198" s="97">
        <f t="shared" si="43"/>
        <v>1700007.8299999998</v>
      </c>
      <c r="K198" s="97">
        <f t="shared" si="47"/>
        <v>1700007.8299999998</v>
      </c>
      <c r="L198" s="97">
        <v>60216764.488600001</v>
      </c>
      <c r="M198" s="98">
        <f t="shared" si="31"/>
        <v>173108890.57010001</v>
      </c>
      <c r="N198" s="92"/>
      <c r="O198" s="156"/>
      <c r="P198" s="99">
        <v>15</v>
      </c>
      <c r="Q198" s="156"/>
      <c r="R198" s="97" t="s">
        <v>624</v>
      </c>
      <c r="S198" s="97">
        <v>88074886.804700002</v>
      </c>
      <c r="T198" s="97">
        <f t="shared" si="46"/>
        <v>-5788847.5199999996</v>
      </c>
      <c r="U198" s="97">
        <v>4268195.6462000003</v>
      </c>
      <c r="V198" s="67">
        <v>1897494.7964999999</v>
      </c>
      <c r="W198" s="97">
        <v>2827217.31</v>
      </c>
      <c r="X198" s="97">
        <v>0</v>
      </c>
      <c r="Y198" s="97">
        <f t="shared" si="41"/>
        <v>2827217.31</v>
      </c>
      <c r="Z198" s="97">
        <v>60515874.285300002</v>
      </c>
      <c r="AA198" s="98">
        <f t="shared" si="32"/>
        <v>151794821.32270002</v>
      </c>
    </row>
    <row r="199" spans="1:27" ht="24.9" customHeight="1" x14ac:dyDescent="0.25">
      <c r="A199" s="154"/>
      <c r="B199" s="156"/>
      <c r="C199" s="93">
        <v>17</v>
      </c>
      <c r="D199" s="97" t="s">
        <v>251</v>
      </c>
      <c r="E199" s="97">
        <v>106336543.6173</v>
      </c>
      <c r="F199" s="97">
        <f t="shared" si="45"/>
        <v>-2141737.0099999998</v>
      </c>
      <c r="G199" s="97">
        <v>5153173.4981000004</v>
      </c>
      <c r="H199" s="110">
        <v>2290925.8873999999</v>
      </c>
      <c r="I199" s="97">
        <v>3413419.29</v>
      </c>
      <c r="J199" s="97">
        <f t="shared" si="43"/>
        <v>1706709.645</v>
      </c>
      <c r="K199" s="97">
        <f t="shared" si="47"/>
        <v>1706709.645</v>
      </c>
      <c r="L199" s="97">
        <v>63283304.124300003</v>
      </c>
      <c r="M199" s="98">
        <f t="shared" si="31"/>
        <v>176628919.76209998</v>
      </c>
      <c r="N199" s="92"/>
      <c r="O199" s="156"/>
      <c r="P199" s="99">
        <v>16</v>
      </c>
      <c r="Q199" s="156"/>
      <c r="R199" s="97" t="s">
        <v>625</v>
      </c>
      <c r="S199" s="97">
        <v>106791065.1639</v>
      </c>
      <c r="T199" s="97">
        <f t="shared" si="46"/>
        <v>-5788847.5199999996</v>
      </c>
      <c r="U199" s="97">
        <v>5175200.0595000004</v>
      </c>
      <c r="V199" s="67">
        <v>2300718.1483999998</v>
      </c>
      <c r="W199" s="97">
        <v>3428009.5</v>
      </c>
      <c r="X199" s="97">
        <v>0</v>
      </c>
      <c r="Y199" s="97">
        <f t="shared" si="41"/>
        <v>3428009.5</v>
      </c>
      <c r="Z199" s="97">
        <v>70312337.315599993</v>
      </c>
      <c r="AA199" s="98">
        <f t="shared" si="32"/>
        <v>182218482.6674</v>
      </c>
    </row>
    <row r="200" spans="1:27" ht="24.9" customHeight="1" x14ac:dyDescent="0.25">
      <c r="A200" s="154"/>
      <c r="B200" s="157"/>
      <c r="C200" s="93">
        <v>18</v>
      </c>
      <c r="D200" s="97" t="s">
        <v>252</v>
      </c>
      <c r="E200" s="97">
        <v>117266720.963</v>
      </c>
      <c r="F200" s="97">
        <f t="shared" si="45"/>
        <v>-2141737.0099999998</v>
      </c>
      <c r="G200" s="97">
        <v>5682860.6434000004</v>
      </c>
      <c r="H200" s="110">
        <v>2526406.7990000001</v>
      </c>
      <c r="I200" s="97">
        <v>3764279.65</v>
      </c>
      <c r="J200" s="97">
        <f t="shared" si="43"/>
        <v>1882139.825</v>
      </c>
      <c r="K200" s="97">
        <f t="shared" si="47"/>
        <v>1882139.825</v>
      </c>
      <c r="L200" s="97">
        <v>65081206.481899999</v>
      </c>
      <c r="M200" s="98">
        <f t="shared" ref="M200:M263" si="48">E200+F200+G200+H200+K200+L200</f>
        <v>190297597.70229998</v>
      </c>
      <c r="N200" s="92"/>
      <c r="O200" s="156"/>
      <c r="P200" s="99">
        <v>17</v>
      </c>
      <c r="Q200" s="156"/>
      <c r="R200" s="97" t="s">
        <v>825</v>
      </c>
      <c r="S200" s="97">
        <v>89648966.495900005</v>
      </c>
      <c r="T200" s="97">
        <f t="shared" si="46"/>
        <v>-5788847.5199999996</v>
      </c>
      <c r="U200" s="97">
        <v>4344477.0968000004</v>
      </c>
      <c r="V200" s="67">
        <v>1931406.9383</v>
      </c>
      <c r="W200" s="97">
        <v>2877745.52</v>
      </c>
      <c r="X200" s="97">
        <v>0</v>
      </c>
      <c r="Y200" s="97">
        <f t="shared" si="41"/>
        <v>2877745.52</v>
      </c>
      <c r="Z200" s="97">
        <v>55397230.159199998</v>
      </c>
      <c r="AA200" s="98">
        <f t="shared" ref="AA200:AA263" si="49">S200+T200+U200+V200+Y200+Z200</f>
        <v>148410978.6902</v>
      </c>
    </row>
    <row r="201" spans="1:27" ht="24.9" customHeight="1" x14ac:dyDescent="0.25">
      <c r="A201" s="93"/>
      <c r="B201" s="161" t="s">
        <v>920</v>
      </c>
      <c r="C201" s="162"/>
      <c r="D201" s="100"/>
      <c r="E201" s="100">
        <f>SUM(E183:E200)</f>
        <v>1878460760.3006999</v>
      </c>
      <c r="F201" s="100">
        <f t="shared" ref="F201:L201" si="50">SUM(F183:F200)</f>
        <v>-38551266.179999977</v>
      </c>
      <c r="G201" s="100">
        <f t="shared" si="50"/>
        <v>91032056.129299983</v>
      </c>
      <c r="H201" s="100">
        <f>SUM(H183:H200)</f>
        <v>40469759.8561</v>
      </c>
      <c r="I201" s="100">
        <f t="shared" si="50"/>
        <v>60298877.280000001</v>
      </c>
      <c r="J201" s="100">
        <f t="shared" si="50"/>
        <v>30149438.640000001</v>
      </c>
      <c r="K201" s="100">
        <f t="shared" si="50"/>
        <v>30149438.640000001</v>
      </c>
      <c r="L201" s="100">
        <f t="shared" si="50"/>
        <v>1058262696.3400999</v>
      </c>
      <c r="M201" s="101">
        <f t="shared" si="48"/>
        <v>3059823445.0861998</v>
      </c>
      <c r="N201" s="92"/>
      <c r="O201" s="156"/>
      <c r="P201" s="99">
        <v>18</v>
      </c>
      <c r="Q201" s="156"/>
      <c r="R201" s="97" t="s">
        <v>626</v>
      </c>
      <c r="S201" s="97">
        <v>83319388.429799989</v>
      </c>
      <c r="T201" s="97">
        <f t="shared" si="46"/>
        <v>-5788847.5199999996</v>
      </c>
      <c r="U201" s="97">
        <v>4037739.5175000001</v>
      </c>
      <c r="V201" s="67">
        <v>1795041.8300999999</v>
      </c>
      <c r="W201" s="97">
        <v>2674565.09</v>
      </c>
      <c r="X201" s="97">
        <v>0</v>
      </c>
      <c r="Y201" s="97">
        <f t="shared" si="41"/>
        <v>2674565.09</v>
      </c>
      <c r="Z201" s="97">
        <v>57604978.805600002</v>
      </c>
      <c r="AA201" s="98">
        <f t="shared" si="49"/>
        <v>143642866.153</v>
      </c>
    </row>
    <row r="202" spans="1:27" ht="24.9" customHeight="1" x14ac:dyDescent="0.25">
      <c r="A202" s="154">
        <v>10</v>
      </c>
      <c r="B202" s="155" t="s">
        <v>921</v>
      </c>
      <c r="C202" s="93">
        <v>1</v>
      </c>
      <c r="D202" s="97" t="s">
        <v>253</v>
      </c>
      <c r="E202" s="97">
        <v>82117333.178599998</v>
      </c>
      <c r="F202" s="97">
        <v>0</v>
      </c>
      <c r="G202" s="97">
        <v>3979486.7379999999</v>
      </c>
      <c r="H202" s="110">
        <v>1769144.6232</v>
      </c>
      <c r="I202" s="97">
        <v>2635978.94</v>
      </c>
      <c r="J202" s="97">
        <f t="shared" si="43"/>
        <v>1317989.47</v>
      </c>
      <c r="K202" s="97">
        <f t="shared" ref="K202:K265" si="51">I202-J202</f>
        <v>1317989.47</v>
      </c>
      <c r="L202" s="111">
        <v>52844585.883500002</v>
      </c>
      <c r="M202" s="98">
        <f t="shared" si="48"/>
        <v>142028539.8933</v>
      </c>
      <c r="N202" s="92"/>
      <c r="O202" s="156"/>
      <c r="P202" s="99">
        <v>19</v>
      </c>
      <c r="Q202" s="156"/>
      <c r="R202" s="97" t="s">
        <v>826</v>
      </c>
      <c r="S202" s="97">
        <v>79140271.105800003</v>
      </c>
      <c r="T202" s="97">
        <f t="shared" si="46"/>
        <v>-5788847.5199999996</v>
      </c>
      <c r="U202" s="97">
        <v>3835215.3813</v>
      </c>
      <c r="V202" s="67">
        <v>1705006.4787000001</v>
      </c>
      <c r="W202" s="97">
        <v>2540414.7799999998</v>
      </c>
      <c r="X202" s="97">
        <v>0</v>
      </c>
      <c r="Y202" s="97">
        <f t="shared" si="41"/>
        <v>2540414.7799999998</v>
      </c>
      <c r="Z202" s="97">
        <v>50836081.9146</v>
      </c>
      <c r="AA202" s="98">
        <f t="shared" si="49"/>
        <v>132268142.14040001</v>
      </c>
    </row>
    <row r="203" spans="1:27" ht="24.9" customHeight="1" x14ac:dyDescent="0.25">
      <c r="A203" s="154"/>
      <c r="B203" s="156"/>
      <c r="C203" s="93">
        <v>2</v>
      </c>
      <c r="D203" s="97" t="s">
        <v>254</v>
      </c>
      <c r="E203" s="97">
        <v>89504634.993500009</v>
      </c>
      <c r="F203" s="97">
        <v>0</v>
      </c>
      <c r="G203" s="97">
        <v>4337482.6500000004</v>
      </c>
      <c r="H203" s="110">
        <v>1928297.4447999999</v>
      </c>
      <c r="I203" s="97">
        <v>2873112.4499999997</v>
      </c>
      <c r="J203" s="97">
        <f t="shared" si="43"/>
        <v>1436556.2249999999</v>
      </c>
      <c r="K203" s="97">
        <f t="shared" si="51"/>
        <v>1436556.2249999999</v>
      </c>
      <c r="L203" s="111">
        <v>57328161.8803</v>
      </c>
      <c r="M203" s="98">
        <f t="shared" si="48"/>
        <v>154535133.1936</v>
      </c>
      <c r="N203" s="92"/>
      <c r="O203" s="157"/>
      <c r="P203" s="99">
        <v>20</v>
      </c>
      <c r="Q203" s="157"/>
      <c r="R203" s="97" t="s">
        <v>827</v>
      </c>
      <c r="S203" s="97">
        <v>107340361.9752</v>
      </c>
      <c r="T203" s="97">
        <f t="shared" si="46"/>
        <v>-5788847.5199999996</v>
      </c>
      <c r="U203" s="97">
        <v>5201819.5230999999</v>
      </c>
      <c r="V203" s="67">
        <v>2312552.2576000001</v>
      </c>
      <c r="W203" s="97">
        <v>3445642.0199999996</v>
      </c>
      <c r="X203" s="97">
        <v>0</v>
      </c>
      <c r="Y203" s="97">
        <f t="shared" si="41"/>
        <v>3445642.0199999996</v>
      </c>
      <c r="Z203" s="97">
        <v>73380375.931899995</v>
      </c>
      <c r="AA203" s="98">
        <f t="shared" si="49"/>
        <v>185891904.18779999</v>
      </c>
    </row>
    <row r="204" spans="1:27" ht="24.9" customHeight="1" x14ac:dyDescent="0.25">
      <c r="A204" s="154"/>
      <c r="B204" s="156"/>
      <c r="C204" s="93">
        <v>3</v>
      </c>
      <c r="D204" s="97" t="s">
        <v>255</v>
      </c>
      <c r="E204" s="97">
        <v>76511713.27759999</v>
      </c>
      <c r="F204" s="97">
        <v>0</v>
      </c>
      <c r="G204" s="97">
        <v>3707832.8837000001</v>
      </c>
      <c r="H204" s="110">
        <v>1648376.5475000001</v>
      </c>
      <c r="I204" s="97">
        <v>2456037.69</v>
      </c>
      <c r="J204" s="97">
        <f t="shared" si="43"/>
        <v>1228018.845</v>
      </c>
      <c r="K204" s="97">
        <f t="shared" si="51"/>
        <v>1228018.845</v>
      </c>
      <c r="L204" s="111">
        <v>50587745.621299997</v>
      </c>
      <c r="M204" s="98">
        <f t="shared" si="48"/>
        <v>133683687.17509998</v>
      </c>
      <c r="N204" s="92"/>
      <c r="O204" s="93"/>
      <c r="P204" s="162" t="s">
        <v>922</v>
      </c>
      <c r="Q204" s="163"/>
      <c r="R204" s="100"/>
      <c r="S204" s="100">
        <f>SUM(S184:S203)</f>
        <v>1952781051.9639993</v>
      </c>
      <c r="T204" s="100">
        <f t="shared" ref="T204:X204" si="52">SUM(T184:T203)</f>
        <v>-115776950.39999995</v>
      </c>
      <c r="U204" s="100">
        <f t="shared" si="52"/>
        <v>94633690.565599993</v>
      </c>
      <c r="V204" s="100">
        <f t="shared" si="52"/>
        <v>42070924.181599997</v>
      </c>
      <c r="W204" s="100">
        <f t="shared" si="52"/>
        <v>62684569.979999989</v>
      </c>
      <c r="X204" s="100">
        <f t="shared" si="52"/>
        <v>0</v>
      </c>
      <c r="Y204" s="100">
        <f t="shared" si="41"/>
        <v>62684569.979999989</v>
      </c>
      <c r="Z204" s="100">
        <f>SUM(Z184:Z203)</f>
        <v>1300203609.7024</v>
      </c>
      <c r="AA204" s="101">
        <f t="shared" si="49"/>
        <v>3336596895.9935994</v>
      </c>
    </row>
    <row r="205" spans="1:27" ht="33.75" customHeight="1" x14ac:dyDescent="0.25">
      <c r="A205" s="154"/>
      <c r="B205" s="156"/>
      <c r="C205" s="93">
        <v>4</v>
      </c>
      <c r="D205" s="97" t="s">
        <v>256</v>
      </c>
      <c r="E205" s="97">
        <v>109961166.80419999</v>
      </c>
      <c r="F205" s="97">
        <v>0</v>
      </c>
      <c r="G205" s="97">
        <v>5328826.3026999999</v>
      </c>
      <c r="H205" s="110">
        <v>2369015.1575000002</v>
      </c>
      <c r="I205" s="97">
        <v>3529770.24</v>
      </c>
      <c r="J205" s="97">
        <f t="shared" si="43"/>
        <v>1764885.12</v>
      </c>
      <c r="K205" s="97">
        <f t="shared" si="51"/>
        <v>1764885.12</v>
      </c>
      <c r="L205" s="111">
        <v>65955045.269400001</v>
      </c>
      <c r="M205" s="98">
        <f t="shared" si="48"/>
        <v>185378938.65380001</v>
      </c>
      <c r="N205" s="92"/>
      <c r="O205" s="155">
        <v>28</v>
      </c>
      <c r="P205" s="99">
        <v>1</v>
      </c>
      <c r="Q205" s="166" t="s">
        <v>58</v>
      </c>
      <c r="R205" s="108" t="s">
        <v>627</v>
      </c>
      <c r="S205" s="97">
        <v>103467479.48</v>
      </c>
      <c r="T205" s="97">
        <f>-2620951.49</f>
        <v>-2620951.4900000002</v>
      </c>
      <c r="U205" s="97">
        <v>5014135.8277000003</v>
      </c>
      <c r="V205" s="97">
        <v>2229114.4621000001</v>
      </c>
      <c r="W205" s="97">
        <v>3321321.88</v>
      </c>
      <c r="X205" s="97">
        <f t="shared" ref="X205:X222" si="53">W205/2</f>
        <v>1660660.94</v>
      </c>
      <c r="Y205" s="97">
        <f t="shared" si="41"/>
        <v>1660660.94</v>
      </c>
      <c r="Z205" s="97">
        <v>62123059.281099997</v>
      </c>
      <c r="AA205" s="98">
        <f t="shared" si="49"/>
        <v>171873498.5009</v>
      </c>
    </row>
    <row r="206" spans="1:27" ht="24.9" customHeight="1" x14ac:dyDescent="0.25">
      <c r="A206" s="154"/>
      <c r="B206" s="156"/>
      <c r="C206" s="93">
        <v>5</v>
      </c>
      <c r="D206" s="97" t="s">
        <v>257</v>
      </c>
      <c r="E206" s="97">
        <v>100047575.1054</v>
      </c>
      <c r="F206" s="97">
        <v>0</v>
      </c>
      <c r="G206" s="97">
        <v>4848403.8979000002</v>
      </c>
      <c r="H206" s="110">
        <v>2155435.6759000001</v>
      </c>
      <c r="I206" s="97">
        <v>3211542.44</v>
      </c>
      <c r="J206" s="97">
        <f t="shared" si="43"/>
        <v>1605771.22</v>
      </c>
      <c r="K206" s="97">
        <f t="shared" si="51"/>
        <v>1605771.22</v>
      </c>
      <c r="L206" s="111">
        <v>64846549.089299999</v>
      </c>
      <c r="M206" s="98">
        <f t="shared" si="48"/>
        <v>173503734.9885</v>
      </c>
      <c r="N206" s="92"/>
      <c r="O206" s="156"/>
      <c r="P206" s="99">
        <v>2</v>
      </c>
      <c r="Q206" s="167"/>
      <c r="R206" s="108" t="s">
        <v>628</v>
      </c>
      <c r="S206" s="97">
        <v>109451999.51720001</v>
      </c>
      <c r="T206" s="97">
        <f t="shared" ref="T206:T222" si="54">-2620951.49</f>
        <v>-2620951.4900000002</v>
      </c>
      <c r="U206" s="97">
        <v>5304151.5554999998</v>
      </c>
      <c r="V206" s="97">
        <v>2358045.6030999999</v>
      </c>
      <c r="W206" s="97">
        <v>3513425.91</v>
      </c>
      <c r="X206" s="97">
        <f t="shared" si="53"/>
        <v>1756712.9550000001</v>
      </c>
      <c r="Y206" s="97">
        <f t="shared" si="41"/>
        <v>1756712.9550000001</v>
      </c>
      <c r="Z206" s="97">
        <v>66917673.759800002</v>
      </c>
      <c r="AA206" s="98">
        <f t="shared" si="49"/>
        <v>183167631.90060002</v>
      </c>
    </row>
    <row r="207" spans="1:27" ht="24.9" customHeight="1" x14ac:dyDescent="0.25">
      <c r="A207" s="154"/>
      <c r="B207" s="156"/>
      <c r="C207" s="93">
        <v>6</v>
      </c>
      <c r="D207" s="97" t="s">
        <v>258</v>
      </c>
      <c r="E207" s="97">
        <v>102482805.7147</v>
      </c>
      <c r="F207" s="97">
        <v>0</v>
      </c>
      <c r="G207" s="97">
        <v>4966417.5685999999</v>
      </c>
      <c r="H207" s="110">
        <v>2207900.5449999999</v>
      </c>
      <c r="I207" s="97">
        <v>3289713.7199999997</v>
      </c>
      <c r="J207" s="97">
        <f t="shared" si="43"/>
        <v>1644856.8599999999</v>
      </c>
      <c r="K207" s="97">
        <f t="shared" si="51"/>
        <v>1644856.8599999999</v>
      </c>
      <c r="L207" s="111">
        <v>65196311.237599999</v>
      </c>
      <c r="M207" s="98">
        <f t="shared" si="48"/>
        <v>176498291.92589998</v>
      </c>
      <c r="N207" s="92"/>
      <c r="O207" s="156"/>
      <c r="P207" s="99">
        <v>3</v>
      </c>
      <c r="Q207" s="167"/>
      <c r="R207" s="108" t="s">
        <v>629</v>
      </c>
      <c r="S207" s="97">
        <v>111431144.6454</v>
      </c>
      <c r="T207" s="97">
        <f t="shared" si="54"/>
        <v>-2620951.4900000002</v>
      </c>
      <c r="U207" s="97">
        <v>5400062.875</v>
      </c>
      <c r="V207" s="97">
        <v>2400684.5177000002</v>
      </c>
      <c r="W207" s="97">
        <v>3576956.77</v>
      </c>
      <c r="X207" s="97">
        <f t="shared" si="53"/>
        <v>1788478.385</v>
      </c>
      <c r="Y207" s="97">
        <f t="shared" si="41"/>
        <v>1788478.385</v>
      </c>
      <c r="Z207" s="97">
        <v>68878090.601300001</v>
      </c>
      <c r="AA207" s="98">
        <f t="shared" si="49"/>
        <v>187277509.53440002</v>
      </c>
    </row>
    <row r="208" spans="1:27" ht="24.9" customHeight="1" x14ac:dyDescent="0.25">
      <c r="A208" s="154"/>
      <c r="B208" s="156"/>
      <c r="C208" s="93">
        <v>7</v>
      </c>
      <c r="D208" s="97" t="s">
        <v>259</v>
      </c>
      <c r="E208" s="97">
        <v>108650684.54449999</v>
      </c>
      <c r="F208" s="97">
        <v>0</v>
      </c>
      <c r="G208" s="97">
        <v>5265319.0438000001</v>
      </c>
      <c r="H208" s="110">
        <v>2340781.9874999998</v>
      </c>
      <c r="I208" s="97">
        <v>3487703.57</v>
      </c>
      <c r="J208" s="97">
        <f t="shared" si="43"/>
        <v>1743851.7849999999</v>
      </c>
      <c r="K208" s="97">
        <f t="shared" si="51"/>
        <v>1743851.7849999999</v>
      </c>
      <c r="L208" s="111">
        <v>62706129.656400003</v>
      </c>
      <c r="M208" s="98">
        <f t="shared" si="48"/>
        <v>180706767.01719999</v>
      </c>
      <c r="N208" s="92"/>
      <c r="O208" s="156"/>
      <c r="P208" s="99">
        <v>4</v>
      </c>
      <c r="Q208" s="167"/>
      <c r="R208" s="108" t="s">
        <v>828</v>
      </c>
      <c r="S208" s="97">
        <v>82650391.874200001</v>
      </c>
      <c r="T208" s="97">
        <f t="shared" si="54"/>
        <v>-2620951.4900000002</v>
      </c>
      <c r="U208" s="97">
        <v>4005319.2867000001</v>
      </c>
      <c r="V208" s="97">
        <v>1780628.8968</v>
      </c>
      <c r="W208" s="97">
        <v>2653090.21</v>
      </c>
      <c r="X208" s="97">
        <f t="shared" si="53"/>
        <v>1326545.105</v>
      </c>
      <c r="Y208" s="97">
        <f t="shared" si="41"/>
        <v>1326545.105</v>
      </c>
      <c r="Z208" s="97">
        <v>50508082.909500003</v>
      </c>
      <c r="AA208" s="98">
        <f t="shared" si="49"/>
        <v>137650016.58219999</v>
      </c>
    </row>
    <row r="209" spans="1:27" ht="24.9" customHeight="1" x14ac:dyDescent="0.25">
      <c r="A209" s="154"/>
      <c r="B209" s="156"/>
      <c r="C209" s="93">
        <v>8</v>
      </c>
      <c r="D209" s="97" t="s">
        <v>260</v>
      </c>
      <c r="E209" s="97">
        <v>102187558.3565</v>
      </c>
      <c r="F209" s="97">
        <v>0</v>
      </c>
      <c r="G209" s="97">
        <v>4952109.5913000004</v>
      </c>
      <c r="H209" s="110">
        <v>2201539.7044000002</v>
      </c>
      <c r="I209" s="97">
        <v>3280236.23</v>
      </c>
      <c r="J209" s="97">
        <f t="shared" si="43"/>
        <v>1640118.115</v>
      </c>
      <c r="K209" s="97">
        <f t="shared" si="51"/>
        <v>1640118.115</v>
      </c>
      <c r="L209" s="111">
        <v>60075043.895400003</v>
      </c>
      <c r="M209" s="98">
        <f t="shared" si="48"/>
        <v>171056369.66259998</v>
      </c>
      <c r="N209" s="92"/>
      <c r="O209" s="156"/>
      <c r="P209" s="99">
        <v>5</v>
      </c>
      <c r="Q209" s="167"/>
      <c r="R209" s="97" t="s">
        <v>630</v>
      </c>
      <c r="S209" s="97">
        <v>86607608.166500002</v>
      </c>
      <c r="T209" s="97">
        <f t="shared" si="54"/>
        <v>-2620951.4900000002</v>
      </c>
      <c r="U209" s="97">
        <v>4197089.8801999995</v>
      </c>
      <c r="V209" s="97">
        <v>1865883.5882999999</v>
      </c>
      <c r="W209" s="97">
        <v>2780117.45</v>
      </c>
      <c r="X209" s="97">
        <f t="shared" si="53"/>
        <v>1390058.7250000001</v>
      </c>
      <c r="Y209" s="97">
        <f t="shared" si="41"/>
        <v>1390058.7250000001</v>
      </c>
      <c r="Z209" s="97">
        <v>56649031.829300001</v>
      </c>
      <c r="AA209" s="98">
        <f t="shared" si="49"/>
        <v>148088720.69929999</v>
      </c>
    </row>
    <row r="210" spans="1:27" ht="24.9" customHeight="1" x14ac:dyDescent="0.25">
      <c r="A210" s="154"/>
      <c r="B210" s="156"/>
      <c r="C210" s="93">
        <v>9</v>
      </c>
      <c r="D210" s="97" t="s">
        <v>261</v>
      </c>
      <c r="E210" s="97">
        <v>96150961.833800003</v>
      </c>
      <c r="F210" s="97">
        <v>0</v>
      </c>
      <c r="G210" s="97">
        <v>4659570.1863000002</v>
      </c>
      <c r="H210" s="110">
        <v>2071486.6222999999</v>
      </c>
      <c r="I210" s="97">
        <v>3086460.57</v>
      </c>
      <c r="J210" s="97">
        <f t="shared" si="43"/>
        <v>1543230.2849999999</v>
      </c>
      <c r="K210" s="97">
        <f t="shared" si="51"/>
        <v>1543230.2849999999</v>
      </c>
      <c r="L210" s="111">
        <v>57771735.233400002</v>
      </c>
      <c r="M210" s="98">
        <f t="shared" si="48"/>
        <v>162196984.16079998</v>
      </c>
      <c r="N210" s="92"/>
      <c r="O210" s="156"/>
      <c r="P210" s="99">
        <v>6</v>
      </c>
      <c r="Q210" s="167"/>
      <c r="R210" s="97" t="s">
        <v>631</v>
      </c>
      <c r="S210" s="97">
        <v>133095526.8696</v>
      </c>
      <c r="T210" s="97">
        <f t="shared" si="54"/>
        <v>-2620951.4900000002</v>
      </c>
      <c r="U210" s="97">
        <v>6449940.1471999995</v>
      </c>
      <c r="V210" s="97">
        <v>2867424.2892</v>
      </c>
      <c r="W210" s="97">
        <v>4272386.74</v>
      </c>
      <c r="X210" s="97">
        <f t="shared" si="53"/>
        <v>2136193.37</v>
      </c>
      <c r="Y210" s="97">
        <f t="shared" si="41"/>
        <v>2136193.37</v>
      </c>
      <c r="Z210" s="97">
        <v>84333205.5317</v>
      </c>
      <c r="AA210" s="98">
        <f t="shared" si="49"/>
        <v>226261338.7177</v>
      </c>
    </row>
    <row r="211" spans="1:27" ht="24.9" customHeight="1" x14ac:dyDescent="0.25">
      <c r="A211" s="154"/>
      <c r="B211" s="156"/>
      <c r="C211" s="93">
        <v>10</v>
      </c>
      <c r="D211" s="97" t="s">
        <v>262</v>
      </c>
      <c r="E211" s="97">
        <v>107518235.80770001</v>
      </c>
      <c r="F211" s="97">
        <v>0</v>
      </c>
      <c r="G211" s="97">
        <v>5210439.4637000002</v>
      </c>
      <c r="H211" s="110">
        <v>2316384.3903999999</v>
      </c>
      <c r="I211" s="97">
        <v>3451351.78</v>
      </c>
      <c r="J211" s="97">
        <f t="shared" si="43"/>
        <v>1725675.89</v>
      </c>
      <c r="K211" s="97">
        <f t="shared" si="51"/>
        <v>1725675.89</v>
      </c>
      <c r="L211" s="111">
        <v>68209262.315599993</v>
      </c>
      <c r="M211" s="98">
        <f t="shared" si="48"/>
        <v>184979997.86739999</v>
      </c>
      <c r="N211" s="92"/>
      <c r="O211" s="156"/>
      <c r="P211" s="99">
        <v>7</v>
      </c>
      <c r="Q211" s="167"/>
      <c r="R211" s="97" t="s">
        <v>632</v>
      </c>
      <c r="S211" s="97">
        <v>93736726.697899997</v>
      </c>
      <c r="T211" s="97">
        <f t="shared" si="54"/>
        <v>-2620951.4900000002</v>
      </c>
      <c r="U211" s="97">
        <v>4542573.9767000005</v>
      </c>
      <c r="V211" s="97">
        <v>2019474.0818</v>
      </c>
      <c r="W211" s="97">
        <v>3008963.24</v>
      </c>
      <c r="X211" s="97">
        <f t="shared" si="53"/>
        <v>1504481.62</v>
      </c>
      <c r="Y211" s="97">
        <f t="shared" si="41"/>
        <v>1504481.62</v>
      </c>
      <c r="Z211" s="97">
        <v>56328874.548500001</v>
      </c>
      <c r="AA211" s="98">
        <f t="shared" si="49"/>
        <v>155511179.43489999</v>
      </c>
    </row>
    <row r="212" spans="1:27" ht="24.9" customHeight="1" x14ac:dyDescent="0.25">
      <c r="A212" s="154"/>
      <c r="B212" s="156"/>
      <c r="C212" s="93">
        <v>11</v>
      </c>
      <c r="D212" s="97" t="s">
        <v>263</v>
      </c>
      <c r="E212" s="97">
        <v>90348456.381400004</v>
      </c>
      <c r="F212" s="97">
        <v>0</v>
      </c>
      <c r="G212" s="97">
        <v>4378375.0643999996</v>
      </c>
      <c r="H212" s="110">
        <v>1946476.8230999999</v>
      </c>
      <c r="I212" s="97">
        <v>2900199.2399999998</v>
      </c>
      <c r="J212" s="97">
        <f t="shared" si="43"/>
        <v>1450099.6199999999</v>
      </c>
      <c r="K212" s="97">
        <f t="shared" si="51"/>
        <v>1450099.6199999999</v>
      </c>
      <c r="L212" s="111">
        <v>52652216.701899998</v>
      </c>
      <c r="M212" s="98">
        <f t="shared" si="48"/>
        <v>150775624.59080002</v>
      </c>
      <c r="N212" s="92"/>
      <c r="O212" s="156"/>
      <c r="P212" s="99">
        <v>8</v>
      </c>
      <c r="Q212" s="167"/>
      <c r="R212" s="97" t="s">
        <v>633</v>
      </c>
      <c r="S212" s="97">
        <v>94440181.454500005</v>
      </c>
      <c r="T212" s="97">
        <f t="shared" si="54"/>
        <v>-2620951.4900000002</v>
      </c>
      <c r="U212" s="97">
        <v>4576664.0860000001</v>
      </c>
      <c r="V212" s="97">
        <v>2034629.3864</v>
      </c>
      <c r="W212" s="97">
        <v>3031544.2399999998</v>
      </c>
      <c r="X212" s="97">
        <f t="shared" si="53"/>
        <v>1515772.1199999999</v>
      </c>
      <c r="Y212" s="97">
        <f t="shared" si="41"/>
        <v>1515772.1199999999</v>
      </c>
      <c r="Z212" s="97">
        <v>62237731.299800001</v>
      </c>
      <c r="AA212" s="98">
        <f t="shared" si="49"/>
        <v>162184026.8567</v>
      </c>
    </row>
    <row r="213" spans="1:27" ht="24.9" customHeight="1" x14ac:dyDescent="0.25">
      <c r="A213" s="154"/>
      <c r="B213" s="156"/>
      <c r="C213" s="93">
        <v>12</v>
      </c>
      <c r="D213" s="97" t="s">
        <v>264</v>
      </c>
      <c r="E213" s="97">
        <v>93180768.884100005</v>
      </c>
      <c r="F213" s="97">
        <v>0</v>
      </c>
      <c r="G213" s="97">
        <v>4515631.7143999999</v>
      </c>
      <c r="H213" s="110">
        <v>2007496.4672000001</v>
      </c>
      <c r="I213" s="97">
        <v>2991116.91</v>
      </c>
      <c r="J213" s="97">
        <f t="shared" si="43"/>
        <v>1495558.4550000001</v>
      </c>
      <c r="K213" s="97">
        <f t="shared" si="51"/>
        <v>1495558.4550000001</v>
      </c>
      <c r="L213" s="111">
        <v>58417546.057400003</v>
      </c>
      <c r="M213" s="98">
        <f t="shared" si="48"/>
        <v>159617001.5781</v>
      </c>
      <c r="N213" s="92"/>
      <c r="O213" s="156"/>
      <c r="P213" s="99">
        <v>9</v>
      </c>
      <c r="Q213" s="167"/>
      <c r="R213" s="97" t="s">
        <v>829</v>
      </c>
      <c r="S213" s="97">
        <v>113540158.6752</v>
      </c>
      <c r="T213" s="97">
        <f t="shared" si="54"/>
        <v>-2620951.4900000002</v>
      </c>
      <c r="U213" s="97">
        <v>5502267.7692999998</v>
      </c>
      <c r="V213" s="97">
        <v>2446121.3418000001</v>
      </c>
      <c r="W213" s="97">
        <v>3644656.4299999997</v>
      </c>
      <c r="X213" s="97">
        <f t="shared" si="53"/>
        <v>1822328.2149999999</v>
      </c>
      <c r="Y213" s="97">
        <f t="shared" si="41"/>
        <v>1822328.2149999999</v>
      </c>
      <c r="Z213" s="97">
        <v>69387619.102400005</v>
      </c>
      <c r="AA213" s="98">
        <f t="shared" si="49"/>
        <v>190077543.61370003</v>
      </c>
    </row>
    <row r="214" spans="1:27" ht="24.9" customHeight="1" x14ac:dyDescent="0.25">
      <c r="A214" s="154"/>
      <c r="B214" s="156"/>
      <c r="C214" s="93">
        <v>13</v>
      </c>
      <c r="D214" s="97" t="s">
        <v>265</v>
      </c>
      <c r="E214" s="97">
        <v>85351573.367899999</v>
      </c>
      <c r="F214" s="97">
        <v>0</v>
      </c>
      <c r="G214" s="97">
        <v>4136221.1984999999</v>
      </c>
      <c r="H214" s="110">
        <v>1838823.4402000001</v>
      </c>
      <c r="I214" s="97">
        <v>2739798.5400000005</v>
      </c>
      <c r="J214" s="97">
        <f t="shared" si="43"/>
        <v>1369899.2700000003</v>
      </c>
      <c r="K214" s="97">
        <f t="shared" si="51"/>
        <v>1369899.2700000003</v>
      </c>
      <c r="L214" s="111">
        <v>56007185.195</v>
      </c>
      <c r="M214" s="98">
        <f t="shared" si="48"/>
        <v>148703702.4716</v>
      </c>
      <c r="N214" s="92"/>
      <c r="O214" s="156"/>
      <c r="P214" s="99">
        <v>10</v>
      </c>
      <c r="Q214" s="167"/>
      <c r="R214" s="97" t="s">
        <v>830</v>
      </c>
      <c r="S214" s="97">
        <v>123205005.36420001</v>
      </c>
      <c r="T214" s="97">
        <f t="shared" si="54"/>
        <v>-2620951.4900000002</v>
      </c>
      <c r="U214" s="97">
        <v>5970635.7462999998</v>
      </c>
      <c r="V214" s="97">
        <v>2654341.8343000002</v>
      </c>
      <c r="W214" s="97">
        <v>3954899.4899999998</v>
      </c>
      <c r="X214" s="97">
        <f t="shared" si="53"/>
        <v>1977449.7449999999</v>
      </c>
      <c r="Y214" s="97">
        <f t="shared" si="41"/>
        <v>1977449.7449999999</v>
      </c>
      <c r="Z214" s="97">
        <v>76514022.875200003</v>
      </c>
      <c r="AA214" s="98">
        <f t="shared" si="49"/>
        <v>207700504.07500002</v>
      </c>
    </row>
    <row r="215" spans="1:27" ht="24.9" customHeight="1" x14ac:dyDescent="0.25">
      <c r="A215" s="154"/>
      <c r="B215" s="156"/>
      <c r="C215" s="93">
        <v>14</v>
      </c>
      <c r="D215" s="97" t="s">
        <v>266</v>
      </c>
      <c r="E215" s="97">
        <v>83590347.924099997</v>
      </c>
      <c r="F215" s="97">
        <v>0</v>
      </c>
      <c r="G215" s="97">
        <v>4050870.4813999999</v>
      </c>
      <c r="H215" s="110">
        <v>1800879.4106000001</v>
      </c>
      <c r="I215" s="97">
        <v>2683262.9299999997</v>
      </c>
      <c r="J215" s="97">
        <f t="shared" si="43"/>
        <v>1341631.4649999999</v>
      </c>
      <c r="K215" s="97">
        <f t="shared" si="51"/>
        <v>1341631.4649999999</v>
      </c>
      <c r="L215" s="111">
        <v>54169310.020400003</v>
      </c>
      <c r="M215" s="98">
        <f t="shared" si="48"/>
        <v>144953039.30150002</v>
      </c>
      <c r="N215" s="92"/>
      <c r="O215" s="156"/>
      <c r="P215" s="99">
        <v>11</v>
      </c>
      <c r="Q215" s="167"/>
      <c r="R215" s="97" t="s">
        <v>831</v>
      </c>
      <c r="S215" s="97">
        <v>94270220.772199988</v>
      </c>
      <c r="T215" s="97">
        <f t="shared" si="54"/>
        <v>-2620951.4900000002</v>
      </c>
      <c r="U215" s="97">
        <v>4568427.6242000004</v>
      </c>
      <c r="V215" s="97">
        <v>2030967.7352</v>
      </c>
      <c r="W215" s="97">
        <v>3026088.48</v>
      </c>
      <c r="X215" s="97">
        <f t="shared" si="53"/>
        <v>1513044.24</v>
      </c>
      <c r="Y215" s="97">
        <f t="shared" si="41"/>
        <v>1513044.24</v>
      </c>
      <c r="Z215" s="97">
        <v>59570919.8336</v>
      </c>
      <c r="AA215" s="98">
        <f t="shared" si="49"/>
        <v>159332628.71520001</v>
      </c>
    </row>
    <row r="216" spans="1:27" ht="24.9" customHeight="1" x14ac:dyDescent="0.25">
      <c r="A216" s="154"/>
      <c r="B216" s="156"/>
      <c r="C216" s="93">
        <v>15</v>
      </c>
      <c r="D216" s="97" t="s">
        <v>267</v>
      </c>
      <c r="E216" s="97">
        <v>90705168.888000011</v>
      </c>
      <c r="F216" s="97">
        <v>0</v>
      </c>
      <c r="G216" s="97">
        <v>4395661.7034999998</v>
      </c>
      <c r="H216" s="110">
        <v>1954161.8755999999</v>
      </c>
      <c r="I216" s="97">
        <v>2911649.78</v>
      </c>
      <c r="J216" s="97">
        <f t="shared" si="43"/>
        <v>1455824.89</v>
      </c>
      <c r="K216" s="97">
        <f t="shared" si="51"/>
        <v>1455824.89</v>
      </c>
      <c r="L216" s="111">
        <v>58452272.442100003</v>
      </c>
      <c r="M216" s="98">
        <f t="shared" si="48"/>
        <v>156963089.7992</v>
      </c>
      <c r="N216" s="92"/>
      <c r="O216" s="156"/>
      <c r="P216" s="99">
        <v>12</v>
      </c>
      <c r="Q216" s="167"/>
      <c r="R216" s="97" t="s">
        <v>832</v>
      </c>
      <c r="S216" s="97">
        <v>97575857.75469999</v>
      </c>
      <c r="T216" s="97">
        <f t="shared" si="54"/>
        <v>-2620951.4900000002</v>
      </c>
      <c r="U216" s="97">
        <v>4728622.0438999999</v>
      </c>
      <c r="V216" s="97">
        <v>2102184.7324999999</v>
      </c>
      <c r="W216" s="97">
        <v>3132199.93</v>
      </c>
      <c r="X216" s="97">
        <f t="shared" si="53"/>
        <v>1566099.9650000001</v>
      </c>
      <c r="Y216" s="97">
        <f t="shared" si="41"/>
        <v>1566099.9650000001</v>
      </c>
      <c r="Z216" s="97">
        <v>61805899.961599998</v>
      </c>
      <c r="AA216" s="98">
        <f t="shared" si="49"/>
        <v>165157712.9677</v>
      </c>
    </row>
    <row r="217" spans="1:27" ht="24.9" customHeight="1" x14ac:dyDescent="0.25">
      <c r="A217" s="154"/>
      <c r="B217" s="156"/>
      <c r="C217" s="93">
        <v>16</v>
      </c>
      <c r="D217" s="97" t="s">
        <v>268</v>
      </c>
      <c r="E217" s="97">
        <v>74908191.830300003</v>
      </c>
      <c r="F217" s="97">
        <v>0</v>
      </c>
      <c r="G217" s="97">
        <v>3630124.6568</v>
      </c>
      <c r="H217" s="110">
        <v>1613830.1094</v>
      </c>
      <c r="I217" s="97">
        <v>2404564.39</v>
      </c>
      <c r="J217" s="97">
        <f t="shared" si="43"/>
        <v>1202282.1950000001</v>
      </c>
      <c r="K217" s="97">
        <f t="shared" si="51"/>
        <v>1202282.1950000001</v>
      </c>
      <c r="L217" s="111">
        <v>48222229.262900002</v>
      </c>
      <c r="M217" s="98">
        <f t="shared" si="48"/>
        <v>129576658.0544</v>
      </c>
      <c r="N217" s="92"/>
      <c r="O217" s="156"/>
      <c r="P217" s="99">
        <v>13</v>
      </c>
      <c r="Q217" s="167"/>
      <c r="R217" s="97" t="s">
        <v>833</v>
      </c>
      <c r="S217" s="97">
        <v>90678844.012400001</v>
      </c>
      <c r="T217" s="97">
        <f t="shared" si="54"/>
        <v>-2620951.4900000002</v>
      </c>
      <c r="U217" s="97">
        <v>4394385.9740000004</v>
      </c>
      <c r="V217" s="97">
        <v>1953594.7296</v>
      </c>
      <c r="W217" s="97">
        <v>2910804.7399999998</v>
      </c>
      <c r="X217" s="97">
        <f t="shared" si="53"/>
        <v>1455402.3699999999</v>
      </c>
      <c r="Y217" s="97">
        <f t="shared" si="41"/>
        <v>1455402.3699999999</v>
      </c>
      <c r="Z217" s="97">
        <v>58345253.333700001</v>
      </c>
      <c r="AA217" s="98">
        <f t="shared" si="49"/>
        <v>154206528.92970002</v>
      </c>
    </row>
    <row r="218" spans="1:27" ht="24.9" customHeight="1" x14ac:dyDescent="0.25">
      <c r="A218" s="154"/>
      <c r="B218" s="156"/>
      <c r="C218" s="93">
        <v>17</v>
      </c>
      <c r="D218" s="97" t="s">
        <v>269</v>
      </c>
      <c r="E218" s="97">
        <v>94352658.581699997</v>
      </c>
      <c r="F218" s="97">
        <v>0</v>
      </c>
      <c r="G218" s="97">
        <v>4572422.6416999996</v>
      </c>
      <c r="H218" s="110">
        <v>2032743.7844</v>
      </c>
      <c r="I218" s="97">
        <v>3028734.75</v>
      </c>
      <c r="J218" s="97">
        <f t="shared" si="43"/>
        <v>1514367.375</v>
      </c>
      <c r="K218" s="97">
        <f t="shared" si="51"/>
        <v>1514367.375</v>
      </c>
      <c r="L218" s="111">
        <v>61236004.397799999</v>
      </c>
      <c r="M218" s="98">
        <f t="shared" si="48"/>
        <v>163708196.78060001</v>
      </c>
      <c r="N218" s="92"/>
      <c r="O218" s="156"/>
      <c r="P218" s="99">
        <v>14</v>
      </c>
      <c r="Q218" s="167"/>
      <c r="R218" s="97" t="s">
        <v>634</v>
      </c>
      <c r="S218" s="97">
        <v>113406268.457</v>
      </c>
      <c r="T218" s="97">
        <f t="shared" si="54"/>
        <v>-2620951.4900000002</v>
      </c>
      <c r="U218" s="97">
        <v>5495779.3174999999</v>
      </c>
      <c r="V218" s="97">
        <v>2443236.7966</v>
      </c>
      <c r="W218" s="97">
        <v>3640358.53</v>
      </c>
      <c r="X218" s="97">
        <f t="shared" si="53"/>
        <v>1820179.2649999999</v>
      </c>
      <c r="Y218" s="97">
        <f t="shared" si="41"/>
        <v>1820179.2649999999</v>
      </c>
      <c r="Z218" s="97">
        <v>68986142.122199997</v>
      </c>
      <c r="AA218" s="98">
        <f t="shared" si="49"/>
        <v>189530654.46829998</v>
      </c>
    </row>
    <row r="219" spans="1:27" ht="24.9" customHeight="1" x14ac:dyDescent="0.25">
      <c r="A219" s="154"/>
      <c r="B219" s="156"/>
      <c r="C219" s="93">
        <v>18</v>
      </c>
      <c r="D219" s="97" t="s">
        <v>270</v>
      </c>
      <c r="E219" s="97">
        <v>99202048.760200009</v>
      </c>
      <c r="F219" s="97">
        <v>0</v>
      </c>
      <c r="G219" s="97">
        <v>4807428.8595000003</v>
      </c>
      <c r="H219" s="110">
        <v>2137219.5657000002</v>
      </c>
      <c r="I219" s="97">
        <v>3184400.92</v>
      </c>
      <c r="J219" s="97">
        <f t="shared" si="43"/>
        <v>1592200.46</v>
      </c>
      <c r="K219" s="97">
        <f t="shared" si="51"/>
        <v>1592200.46</v>
      </c>
      <c r="L219" s="111">
        <v>57672552.681400001</v>
      </c>
      <c r="M219" s="98">
        <f t="shared" si="48"/>
        <v>165411450.32679999</v>
      </c>
      <c r="N219" s="92"/>
      <c r="O219" s="156"/>
      <c r="P219" s="99">
        <v>15</v>
      </c>
      <c r="Q219" s="167"/>
      <c r="R219" s="97" t="s">
        <v>635</v>
      </c>
      <c r="S219" s="97">
        <v>75264166.570600003</v>
      </c>
      <c r="T219" s="97">
        <f t="shared" si="54"/>
        <v>-2620951.4900000002</v>
      </c>
      <c r="U219" s="97">
        <v>3647375.5432000002</v>
      </c>
      <c r="V219" s="97">
        <v>1621499.2675999999</v>
      </c>
      <c r="W219" s="97">
        <v>2415991.25</v>
      </c>
      <c r="X219" s="97">
        <f t="shared" si="53"/>
        <v>1207995.625</v>
      </c>
      <c r="Y219" s="97">
        <f t="shared" si="41"/>
        <v>1207995.625</v>
      </c>
      <c r="Z219" s="97">
        <v>49550234.283299997</v>
      </c>
      <c r="AA219" s="98">
        <f t="shared" si="49"/>
        <v>128670319.79970001</v>
      </c>
    </row>
    <row r="220" spans="1:27" ht="24.9" customHeight="1" x14ac:dyDescent="0.25">
      <c r="A220" s="154"/>
      <c r="B220" s="156"/>
      <c r="C220" s="93">
        <v>19</v>
      </c>
      <c r="D220" s="97" t="s">
        <v>271</v>
      </c>
      <c r="E220" s="97">
        <v>129554988.26199999</v>
      </c>
      <c r="F220" s="97">
        <v>0</v>
      </c>
      <c r="G220" s="97">
        <v>6278362.1637000004</v>
      </c>
      <c r="H220" s="110">
        <v>2791146.5460999999</v>
      </c>
      <c r="I220" s="97">
        <v>4158734.9099999997</v>
      </c>
      <c r="J220" s="97">
        <f t="shared" si="43"/>
        <v>2079367.4549999998</v>
      </c>
      <c r="K220" s="97">
        <f t="shared" si="51"/>
        <v>2079367.4549999998</v>
      </c>
      <c r="L220" s="111">
        <v>79865835.399800003</v>
      </c>
      <c r="M220" s="98">
        <f t="shared" si="48"/>
        <v>220569699.82660002</v>
      </c>
      <c r="N220" s="92"/>
      <c r="O220" s="156"/>
      <c r="P220" s="99">
        <v>16</v>
      </c>
      <c r="Q220" s="167"/>
      <c r="R220" s="97" t="s">
        <v>636</v>
      </c>
      <c r="S220" s="97">
        <v>124391181.32710001</v>
      </c>
      <c r="T220" s="97">
        <f t="shared" si="54"/>
        <v>-2620951.4900000002</v>
      </c>
      <c r="U220" s="97">
        <v>6028119.0003000004</v>
      </c>
      <c r="V220" s="97">
        <v>2679896.9363000002</v>
      </c>
      <c r="W220" s="97">
        <v>3992975.92</v>
      </c>
      <c r="X220" s="97">
        <f t="shared" si="53"/>
        <v>1996487.96</v>
      </c>
      <c r="Y220" s="97">
        <f t="shared" si="41"/>
        <v>1996487.96</v>
      </c>
      <c r="Z220" s="97">
        <v>75646737.662300006</v>
      </c>
      <c r="AA220" s="98">
        <f t="shared" si="49"/>
        <v>208121471.39600003</v>
      </c>
    </row>
    <row r="221" spans="1:27" ht="24.9" customHeight="1" x14ac:dyDescent="0.25">
      <c r="A221" s="154"/>
      <c r="B221" s="156"/>
      <c r="C221" s="93">
        <v>20</v>
      </c>
      <c r="D221" s="97" t="s">
        <v>272</v>
      </c>
      <c r="E221" s="97">
        <v>102700241.132</v>
      </c>
      <c r="F221" s="97">
        <v>0</v>
      </c>
      <c r="G221" s="97">
        <v>4976954.7027000003</v>
      </c>
      <c r="H221" s="110">
        <v>2212584.997</v>
      </c>
      <c r="I221" s="97">
        <v>3296693.42</v>
      </c>
      <c r="J221" s="97">
        <f t="shared" si="43"/>
        <v>1648346.71</v>
      </c>
      <c r="K221" s="97">
        <f t="shared" si="51"/>
        <v>1648346.71</v>
      </c>
      <c r="L221" s="111">
        <v>66443463.126599997</v>
      </c>
      <c r="M221" s="98">
        <f t="shared" si="48"/>
        <v>177981590.66829997</v>
      </c>
      <c r="N221" s="92"/>
      <c r="O221" s="156"/>
      <c r="P221" s="99">
        <v>17</v>
      </c>
      <c r="Q221" s="167"/>
      <c r="R221" s="97" t="s">
        <v>637</v>
      </c>
      <c r="S221" s="97">
        <v>100225545.76459999</v>
      </c>
      <c r="T221" s="97">
        <f t="shared" si="54"/>
        <v>-2620951.4900000002</v>
      </c>
      <c r="U221" s="97">
        <v>4857028.5311000003</v>
      </c>
      <c r="V221" s="97">
        <v>2159269.8949000002</v>
      </c>
      <c r="W221" s="97">
        <v>3217255.33</v>
      </c>
      <c r="X221" s="97">
        <f t="shared" si="53"/>
        <v>1608627.665</v>
      </c>
      <c r="Y221" s="97">
        <f t="shared" si="41"/>
        <v>1608627.665</v>
      </c>
      <c r="Z221" s="97">
        <v>58312150.844700001</v>
      </c>
      <c r="AA221" s="98">
        <f t="shared" si="49"/>
        <v>164541671.2103</v>
      </c>
    </row>
    <row r="222" spans="1:27" ht="24.9" customHeight="1" x14ac:dyDescent="0.25">
      <c r="A222" s="154"/>
      <c r="B222" s="156"/>
      <c r="C222" s="93">
        <v>21</v>
      </c>
      <c r="D222" s="97" t="s">
        <v>273</v>
      </c>
      <c r="E222" s="97">
        <v>81450411.439899996</v>
      </c>
      <c r="F222" s="97">
        <v>0</v>
      </c>
      <c r="G222" s="97">
        <v>3947167.0542000001</v>
      </c>
      <c r="H222" s="110">
        <v>1754776.3896000001</v>
      </c>
      <c r="I222" s="97">
        <v>2614570.6399999997</v>
      </c>
      <c r="J222" s="97">
        <f t="shared" si="43"/>
        <v>1307285.3199999998</v>
      </c>
      <c r="K222" s="97">
        <f t="shared" si="51"/>
        <v>1307285.3199999998</v>
      </c>
      <c r="L222" s="111">
        <v>54803128.999300003</v>
      </c>
      <c r="M222" s="98">
        <f t="shared" si="48"/>
        <v>143262769.20299998</v>
      </c>
      <c r="N222" s="92"/>
      <c r="O222" s="157"/>
      <c r="P222" s="99">
        <v>18</v>
      </c>
      <c r="Q222" s="168"/>
      <c r="R222" s="97" t="s">
        <v>638</v>
      </c>
      <c r="S222" s="97">
        <v>117591119.3114</v>
      </c>
      <c r="T222" s="97">
        <f t="shared" si="54"/>
        <v>-2620951.4900000002</v>
      </c>
      <c r="U222" s="97">
        <v>5698581.3064000001</v>
      </c>
      <c r="V222" s="97">
        <v>2533395.6716999998</v>
      </c>
      <c r="W222" s="97">
        <v>3774692.89</v>
      </c>
      <c r="X222" s="97">
        <f t="shared" si="53"/>
        <v>1887346.4450000001</v>
      </c>
      <c r="Y222" s="97">
        <f t="shared" si="41"/>
        <v>1887346.4450000001</v>
      </c>
      <c r="Z222" s="97">
        <v>67553991.039700001</v>
      </c>
      <c r="AA222" s="98">
        <f t="shared" si="49"/>
        <v>192643482.28420001</v>
      </c>
    </row>
    <row r="223" spans="1:27" ht="24.9" customHeight="1" x14ac:dyDescent="0.25">
      <c r="A223" s="154"/>
      <c r="B223" s="156"/>
      <c r="C223" s="93">
        <v>22</v>
      </c>
      <c r="D223" s="97" t="s">
        <v>274</v>
      </c>
      <c r="E223" s="97">
        <v>95703148.9023</v>
      </c>
      <c r="F223" s="97">
        <v>0</v>
      </c>
      <c r="G223" s="97">
        <v>4637868.7311000004</v>
      </c>
      <c r="H223" s="110">
        <v>2061838.8925000001</v>
      </c>
      <c r="I223" s="97">
        <v>3072085.7</v>
      </c>
      <c r="J223" s="97">
        <f t="shared" si="43"/>
        <v>1536042.85</v>
      </c>
      <c r="K223" s="97">
        <f t="shared" si="51"/>
        <v>1536042.85</v>
      </c>
      <c r="L223" s="111">
        <v>63682340.795500003</v>
      </c>
      <c r="M223" s="98">
        <f t="shared" si="48"/>
        <v>167621240.17139998</v>
      </c>
      <c r="N223" s="92"/>
      <c r="O223" s="93"/>
      <c r="P223" s="162" t="s">
        <v>923</v>
      </c>
      <c r="Q223" s="163"/>
      <c r="R223" s="100"/>
      <c r="S223" s="100">
        <f t="shared" ref="S223:V223" si="55">SUM(S205:S222)</f>
        <v>1865029426.7147</v>
      </c>
      <c r="T223" s="100">
        <f t="shared" si="55"/>
        <v>-47177126.820000023</v>
      </c>
      <c r="U223" s="100">
        <f t="shared" si="55"/>
        <v>90381160.4912</v>
      </c>
      <c r="V223" s="100">
        <f t="shared" si="55"/>
        <v>40180393.765900001</v>
      </c>
      <c r="W223" s="100">
        <f>SUM(W205:W222)</f>
        <v>59867729.43</v>
      </c>
      <c r="X223" s="100">
        <f t="shared" ref="X223" si="56">SUM(X205:X222)</f>
        <v>29933864.715</v>
      </c>
      <c r="Y223" s="100">
        <f t="shared" si="41"/>
        <v>29933864.715</v>
      </c>
      <c r="Z223" s="100">
        <f>SUM(Z205:Z222)</f>
        <v>1153648720.8197002</v>
      </c>
      <c r="AA223" s="101">
        <f t="shared" si="49"/>
        <v>3131996439.6865001</v>
      </c>
    </row>
    <row r="224" spans="1:27" ht="24.9" customHeight="1" x14ac:dyDescent="0.25">
      <c r="A224" s="154"/>
      <c r="B224" s="156"/>
      <c r="C224" s="93">
        <v>23</v>
      </c>
      <c r="D224" s="97" t="s">
        <v>275</v>
      </c>
      <c r="E224" s="97">
        <v>118931495.7726</v>
      </c>
      <c r="F224" s="97">
        <v>0</v>
      </c>
      <c r="G224" s="97">
        <v>5763537.2680000002</v>
      </c>
      <c r="H224" s="110">
        <v>2562272.8857</v>
      </c>
      <c r="I224" s="97">
        <v>3817719.18</v>
      </c>
      <c r="J224" s="97">
        <f t="shared" si="43"/>
        <v>1908859.59</v>
      </c>
      <c r="K224" s="97">
        <f t="shared" si="51"/>
        <v>1908859.59</v>
      </c>
      <c r="L224" s="111">
        <v>77665956.401700005</v>
      </c>
      <c r="M224" s="98">
        <f t="shared" si="48"/>
        <v>206832121.91800001</v>
      </c>
      <c r="N224" s="92"/>
      <c r="O224" s="155">
        <v>29</v>
      </c>
      <c r="P224" s="99">
        <v>1</v>
      </c>
      <c r="Q224" s="155" t="s">
        <v>59</v>
      </c>
      <c r="R224" s="97" t="s">
        <v>639</v>
      </c>
      <c r="S224" s="97">
        <v>73488949.071500003</v>
      </c>
      <c r="T224" s="97">
        <f>-2734288.17</f>
        <v>-2734288.17</v>
      </c>
      <c r="U224" s="97">
        <v>3561346.7568000001</v>
      </c>
      <c r="V224" s="97">
        <v>1583253.7915000001</v>
      </c>
      <c r="W224" s="97">
        <v>2359006.48</v>
      </c>
      <c r="X224" s="97">
        <v>0</v>
      </c>
      <c r="Y224" s="97">
        <f t="shared" si="41"/>
        <v>2359006.48</v>
      </c>
      <c r="Z224" s="97">
        <v>47669384.788999997</v>
      </c>
      <c r="AA224" s="98">
        <f t="shared" si="49"/>
        <v>125927652.71880001</v>
      </c>
    </row>
    <row r="225" spans="1:27" ht="24.9" customHeight="1" x14ac:dyDescent="0.25">
      <c r="A225" s="154"/>
      <c r="B225" s="156"/>
      <c r="C225" s="93">
        <v>24</v>
      </c>
      <c r="D225" s="97" t="s">
        <v>276</v>
      </c>
      <c r="E225" s="97">
        <v>97873651.563299999</v>
      </c>
      <c r="F225" s="97">
        <v>0</v>
      </c>
      <c r="G225" s="97">
        <v>4743053.4249999998</v>
      </c>
      <c r="H225" s="110">
        <v>2108600.4344000001</v>
      </c>
      <c r="I225" s="97">
        <v>3141759.1599999997</v>
      </c>
      <c r="J225" s="97">
        <f t="shared" si="43"/>
        <v>1570879.5799999998</v>
      </c>
      <c r="K225" s="97">
        <f t="shared" si="51"/>
        <v>1570879.5799999998</v>
      </c>
      <c r="L225" s="111">
        <v>56915442.545199998</v>
      </c>
      <c r="M225" s="98">
        <f t="shared" si="48"/>
        <v>163211627.54789999</v>
      </c>
      <c r="N225" s="92"/>
      <c r="O225" s="156"/>
      <c r="P225" s="99">
        <v>2</v>
      </c>
      <c r="Q225" s="156"/>
      <c r="R225" s="97" t="s">
        <v>640</v>
      </c>
      <c r="S225" s="97">
        <v>73695095.744199991</v>
      </c>
      <c r="T225" s="97">
        <f t="shared" ref="T225:T253" si="57">-2734288.17</f>
        <v>-2734288.17</v>
      </c>
      <c r="U225" s="97">
        <v>3571336.8273999998</v>
      </c>
      <c r="V225" s="97">
        <v>1587695.0375000001</v>
      </c>
      <c r="W225" s="97">
        <v>2365623.8200000003</v>
      </c>
      <c r="X225" s="97">
        <v>0</v>
      </c>
      <c r="Y225" s="97">
        <f t="shared" si="41"/>
        <v>2365623.8200000003</v>
      </c>
      <c r="Z225" s="97">
        <v>46725776.478699997</v>
      </c>
      <c r="AA225" s="98">
        <f t="shared" si="49"/>
        <v>125211239.73779999</v>
      </c>
    </row>
    <row r="226" spans="1:27" ht="24.9" customHeight="1" x14ac:dyDescent="0.25">
      <c r="A226" s="154"/>
      <c r="B226" s="157"/>
      <c r="C226" s="93">
        <v>25</v>
      </c>
      <c r="D226" s="97" t="s">
        <v>277</v>
      </c>
      <c r="E226" s="97">
        <v>93992230.501599997</v>
      </c>
      <c r="F226" s="97">
        <v>0</v>
      </c>
      <c r="G226" s="97">
        <v>4554955.9420999996</v>
      </c>
      <c r="H226" s="110">
        <v>2024978.683</v>
      </c>
      <c r="I226" s="97">
        <v>3017164.95</v>
      </c>
      <c r="J226" s="97">
        <f t="shared" si="43"/>
        <v>1508582.4750000001</v>
      </c>
      <c r="K226" s="97">
        <f t="shared" si="51"/>
        <v>1508582.4750000001</v>
      </c>
      <c r="L226" s="111">
        <v>54339819.0678</v>
      </c>
      <c r="M226" s="98">
        <f t="shared" si="48"/>
        <v>156420566.66949999</v>
      </c>
      <c r="N226" s="92"/>
      <c r="O226" s="156"/>
      <c r="P226" s="99">
        <v>3</v>
      </c>
      <c r="Q226" s="156"/>
      <c r="R226" s="97" t="s">
        <v>834</v>
      </c>
      <c r="S226" s="97">
        <v>91811710.439799994</v>
      </c>
      <c r="T226" s="97">
        <f t="shared" si="57"/>
        <v>-2734288.17</v>
      </c>
      <c r="U226" s="97">
        <v>4449285.7951999996</v>
      </c>
      <c r="V226" s="97">
        <v>1978001.3252000001</v>
      </c>
      <c r="W226" s="97">
        <v>2947169.92</v>
      </c>
      <c r="X226" s="97">
        <v>0</v>
      </c>
      <c r="Y226" s="97">
        <f t="shared" si="41"/>
        <v>2947169.92</v>
      </c>
      <c r="Z226" s="97">
        <v>56937457.145099998</v>
      </c>
      <c r="AA226" s="98">
        <f t="shared" si="49"/>
        <v>155389336.4553</v>
      </c>
    </row>
    <row r="227" spans="1:27" ht="24.9" customHeight="1" x14ac:dyDescent="0.25">
      <c r="A227" s="93"/>
      <c r="B227" s="161" t="s">
        <v>924</v>
      </c>
      <c r="C227" s="162"/>
      <c r="D227" s="100"/>
      <c r="E227" s="100">
        <f>SUM(E202:E226)</f>
        <v>2406978051.8079</v>
      </c>
      <c r="F227" s="100">
        <f t="shared" ref="F227:K227" si="58">SUM(F202:F226)</f>
        <v>0</v>
      </c>
      <c r="G227" s="100">
        <f t="shared" si="58"/>
        <v>116644523.93300003</v>
      </c>
      <c r="H227" s="100">
        <f>SUM(H202:H226)</f>
        <v>51856193.002999999</v>
      </c>
      <c r="I227" s="100">
        <f t="shared" si="58"/>
        <v>77264363.050000012</v>
      </c>
      <c r="J227" s="100">
        <f t="shared" si="58"/>
        <v>38632181.525000006</v>
      </c>
      <c r="K227" s="100">
        <f t="shared" si="58"/>
        <v>38632181.525000006</v>
      </c>
      <c r="L227" s="100">
        <f>SUM(L202:L226)</f>
        <v>1506065873.1770005</v>
      </c>
      <c r="M227" s="101">
        <f t="shared" si="48"/>
        <v>4120176823.4459004</v>
      </c>
      <c r="N227" s="92"/>
      <c r="O227" s="156"/>
      <c r="P227" s="99">
        <v>4</v>
      </c>
      <c r="Q227" s="156"/>
      <c r="R227" s="97" t="s">
        <v>835</v>
      </c>
      <c r="S227" s="97">
        <v>81159522.6919</v>
      </c>
      <c r="T227" s="97">
        <f t="shared" si="57"/>
        <v>-2734288.17</v>
      </c>
      <c r="U227" s="97">
        <v>3933070.2993999999</v>
      </c>
      <c r="V227" s="97">
        <v>1748509.4513999999</v>
      </c>
      <c r="W227" s="97">
        <v>2605233.0699999998</v>
      </c>
      <c r="X227" s="97">
        <v>0</v>
      </c>
      <c r="Y227" s="97">
        <f t="shared" si="41"/>
        <v>2605233.0699999998</v>
      </c>
      <c r="Z227" s="97">
        <v>47625539.605400003</v>
      </c>
      <c r="AA227" s="98">
        <f t="shared" si="49"/>
        <v>134337586.9481</v>
      </c>
    </row>
    <row r="228" spans="1:27" ht="24.9" customHeight="1" x14ac:dyDescent="0.25">
      <c r="A228" s="154"/>
      <c r="B228" s="155" t="s">
        <v>925</v>
      </c>
      <c r="C228" s="93">
        <v>1</v>
      </c>
      <c r="D228" s="97" t="s">
        <v>278</v>
      </c>
      <c r="E228" s="97">
        <v>106734472.5589</v>
      </c>
      <c r="F228" s="97">
        <f>-3465644.3374</f>
        <v>-3465644.3374000001</v>
      </c>
      <c r="G228" s="97">
        <v>5172457.5261000004</v>
      </c>
      <c r="H228" s="110">
        <v>2299498.9112</v>
      </c>
      <c r="I228" s="97">
        <v>3426192.8800000004</v>
      </c>
      <c r="J228" s="97">
        <v>0</v>
      </c>
      <c r="K228" s="97">
        <f t="shared" si="51"/>
        <v>3426192.8800000004</v>
      </c>
      <c r="L228" s="111">
        <v>62351768.915799998</v>
      </c>
      <c r="M228" s="98">
        <f t="shared" si="48"/>
        <v>176518746.45459998</v>
      </c>
      <c r="N228" s="92"/>
      <c r="O228" s="156"/>
      <c r="P228" s="99">
        <v>5</v>
      </c>
      <c r="Q228" s="156"/>
      <c r="R228" s="97" t="s">
        <v>836</v>
      </c>
      <c r="S228" s="97">
        <v>76802373.433499992</v>
      </c>
      <c r="T228" s="97">
        <f t="shared" si="57"/>
        <v>-2734288.17</v>
      </c>
      <c r="U228" s="97">
        <v>3721918.5605000001</v>
      </c>
      <c r="V228" s="97">
        <v>1654638.5608999999</v>
      </c>
      <c r="W228" s="97">
        <v>2465367.9200000004</v>
      </c>
      <c r="X228" s="97">
        <v>0</v>
      </c>
      <c r="Y228" s="97">
        <f t="shared" si="41"/>
        <v>2465367.9200000004</v>
      </c>
      <c r="Z228" s="97">
        <v>46992095.371699996</v>
      </c>
      <c r="AA228" s="98">
        <f t="shared" si="49"/>
        <v>128902105.67659998</v>
      </c>
    </row>
    <row r="229" spans="1:27" ht="24.9" customHeight="1" x14ac:dyDescent="0.25">
      <c r="A229" s="154"/>
      <c r="B229" s="156"/>
      <c r="C229" s="93">
        <v>2</v>
      </c>
      <c r="D229" s="97" t="s">
        <v>279</v>
      </c>
      <c r="E229" s="97">
        <v>100223502.024</v>
      </c>
      <c r="F229" s="97">
        <f>-3398581.3408</f>
        <v>-3398581.3407999999</v>
      </c>
      <c r="G229" s="97">
        <v>4856929.4895000001</v>
      </c>
      <c r="H229" s="110">
        <v>2159225.8643999998</v>
      </c>
      <c r="I229" s="97">
        <v>3217189.7199999997</v>
      </c>
      <c r="J229" s="97">
        <v>0</v>
      </c>
      <c r="K229" s="97">
        <f t="shared" si="51"/>
        <v>3217189.7199999997</v>
      </c>
      <c r="L229" s="111">
        <v>62962353.694799997</v>
      </c>
      <c r="M229" s="98">
        <f t="shared" si="48"/>
        <v>170020619.45190001</v>
      </c>
      <c r="N229" s="92"/>
      <c r="O229" s="156"/>
      <c r="P229" s="99">
        <v>6</v>
      </c>
      <c r="Q229" s="156"/>
      <c r="R229" s="97" t="s">
        <v>641</v>
      </c>
      <c r="S229" s="97">
        <v>87474131.026599988</v>
      </c>
      <c r="T229" s="97">
        <f t="shared" si="57"/>
        <v>-2734288.17</v>
      </c>
      <c r="U229" s="97">
        <v>4239082.4304999998</v>
      </c>
      <c r="V229" s="97">
        <v>1884552.0497999999</v>
      </c>
      <c r="W229" s="97">
        <v>2807932.9600000004</v>
      </c>
      <c r="X229" s="97">
        <v>0</v>
      </c>
      <c r="Y229" s="97">
        <f t="shared" si="41"/>
        <v>2807932.9600000004</v>
      </c>
      <c r="Z229" s="97">
        <v>55559144.450499997</v>
      </c>
      <c r="AA229" s="98">
        <f t="shared" si="49"/>
        <v>149230554.74739999</v>
      </c>
    </row>
    <row r="230" spans="1:27" ht="24.9" customHeight="1" x14ac:dyDescent="0.25">
      <c r="A230" s="154"/>
      <c r="B230" s="156"/>
      <c r="C230" s="93">
        <v>3</v>
      </c>
      <c r="D230" s="97" t="s">
        <v>820</v>
      </c>
      <c r="E230" s="97">
        <v>101086287.4047</v>
      </c>
      <c r="F230" s="97">
        <f>-3407468.0302</f>
        <v>-3407468.0301999999</v>
      </c>
      <c r="G230" s="97">
        <v>4898740.9177000001</v>
      </c>
      <c r="H230" s="110">
        <v>2177813.8050000002</v>
      </c>
      <c r="I230" s="97">
        <v>3244885.2600000002</v>
      </c>
      <c r="J230" s="97">
        <v>0</v>
      </c>
      <c r="K230" s="97">
        <f t="shared" si="51"/>
        <v>3244885.2600000002</v>
      </c>
      <c r="L230" s="111">
        <v>63019939.534199998</v>
      </c>
      <c r="M230" s="98">
        <f t="shared" si="48"/>
        <v>171020198.89140001</v>
      </c>
      <c r="N230" s="92"/>
      <c r="O230" s="156"/>
      <c r="P230" s="99">
        <v>7</v>
      </c>
      <c r="Q230" s="156"/>
      <c r="R230" s="97" t="s">
        <v>642</v>
      </c>
      <c r="S230" s="97">
        <v>73316318.402500004</v>
      </c>
      <c r="T230" s="97">
        <f t="shared" si="57"/>
        <v>-2734288.17</v>
      </c>
      <c r="U230" s="97">
        <v>3552980.9048000001</v>
      </c>
      <c r="V230" s="97">
        <v>1579534.6179</v>
      </c>
      <c r="W230" s="97">
        <v>2353465.02</v>
      </c>
      <c r="X230" s="97">
        <v>0</v>
      </c>
      <c r="Y230" s="97">
        <f t="shared" si="41"/>
        <v>2353465.02</v>
      </c>
      <c r="Z230" s="97">
        <v>48622986.303499997</v>
      </c>
      <c r="AA230" s="98">
        <f t="shared" si="49"/>
        <v>126690997.07869999</v>
      </c>
    </row>
    <row r="231" spans="1:27" ht="24.9" customHeight="1" x14ac:dyDescent="0.25">
      <c r="A231" s="154"/>
      <c r="B231" s="156"/>
      <c r="C231" s="93">
        <v>4</v>
      </c>
      <c r="D231" s="97" t="s">
        <v>41</v>
      </c>
      <c r="E231" s="97">
        <v>97475427.301700011</v>
      </c>
      <c r="F231" s="97">
        <f>-3370276.1712</f>
        <v>-3370276.1712000002</v>
      </c>
      <c r="G231" s="97">
        <v>4723755.0855</v>
      </c>
      <c r="H231" s="110">
        <v>2100021.0482000001</v>
      </c>
      <c r="I231" s="97">
        <v>3128976.0999999996</v>
      </c>
      <c r="J231" s="97">
        <v>0</v>
      </c>
      <c r="K231" s="97">
        <f t="shared" si="51"/>
        <v>3128976.0999999996</v>
      </c>
      <c r="L231" s="111">
        <v>59243132.907200001</v>
      </c>
      <c r="M231" s="98">
        <f t="shared" si="48"/>
        <v>163301036.2714</v>
      </c>
      <c r="N231" s="92"/>
      <c r="O231" s="156"/>
      <c r="P231" s="99">
        <v>8</v>
      </c>
      <c r="Q231" s="156"/>
      <c r="R231" s="97" t="s">
        <v>643</v>
      </c>
      <c r="S231" s="97">
        <v>76142760.572900012</v>
      </c>
      <c r="T231" s="97">
        <f t="shared" si="57"/>
        <v>-2734288.17</v>
      </c>
      <c r="U231" s="97">
        <v>3689953.0726999999</v>
      </c>
      <c r="V231" s="97">
        <v>1640427.7908999999</v>
      </c>
      <c r="W231" s="97">
        <v>2444194.2399999998</v>
      </c>
      <c r="X231" s="97">
        <v>0</v>
      </c>
      <c r="Y231" s="97">
        <f t="shared" si="41"/>
        <v>2444194.2399999998</v>
      </c>
      <c r="Z231" s="97">
        <v>47649148.550399996</v>
      </c>
      <c r="AA231" s="98">
        <f t="shared" si="49"/>
        <v>128832196.05689999</v>
      </c>
    </row>
    <row r="232" spans="1:27" ht="24.9" customHeight="1" x14ac:dyDescent="0.25">
      <c r="A232" s="154"/>
      <c r="B232" s="156"/>
      <c r="C232" s="93">
        <v>5</v>
      </c>
      <c r="D232" s="97" t="s">
        <v>280</v>
      </c>
      <c r="E232" s="97">
        <v>97159114.170399994</v>
      </c>
      <c r="F232" s="97">
        <f>-3367018.146</f>
        <v>-3367018.1460000002</v>
      </c>
      <c r="G232" s="97">
        <v>4708426.2401999999</v>
      </c>
      <c r="H232" s="110">
        <v>2093206.3643</v>
      </c>
      <c r="I232" s="97">
        <v>3118822.41</v>
      </c>
      <c r="J232" s="97">
        <v>0</v>
      </c>
      <c r="K232" s="97">
        <f t="shared" si="51"/>
        <v>3118822.41</v>
      </c>
      <c r="L232" s="111">
        <v>61589287.432400003</v>
      </c>
      <c r="M232" s="98">
        <f t="shared" si="48"/>
        <v>165301838.47130001</v>
      </c>
      <c r="N232" s="92"/>
      <c r="O232" s="156"/>
      <c r="P232" s="99">
        <v>9</v>
      </c>
      <c r="Q232" s="156"/>
      <c r="R232" s="97" t="s">
        <v>644</v>
      </c>
      <c r="S232" s="97">
        <v>74890183.128300011</v>
      </c>
      <c r="T232" s="97">
        <f t="shared" si="57"/>
        <v>-2734288.17</v>
      </c>
      <c r="U232" s="97">
        <v>3629251.9374000002</v>
      </c>
      <c r="V232" s="97">
        <v>1613442.1281000001</v>
      </c>
      <c r="W232" s="97">
        <v>2403986.31</v>
      </c>
      <c r="X232" s="97">
        <v>0</v>
      </c>
      <c r="Y232" s="97">
        <f t="shared" si="41"/>
        <v>2403986.31</v>
      </c>
      <c r="Z232" s="97">
        <v>47449284.465599999</v>
      </c>
      <c r="AA232" s="98">
        <f t="shared" si="49"/>
        <v>127251859.7994</v>
      </c>
    </row>
    <row r="233" spans="1:27" ht="24.9" customHeight="1" x14ac:dyDescent="0.25">
      <c r="A233" s="154"/>
      <c r="B233" s="156"/>
      <c r="C233" s="93">
        <v>6</v>
      </c>
      <c r="D233" s="97" t="s">
        <v>281</v>
      </c>
      <c r="E233" s="97">
        <v>100986403.6504</v>
      </c>
      <c r="F233" s="97">
        <f>-3406439.2276</f>
        <v>-3406439.2275999999</v>
      </c>
      <c r="G233" s="97">
        <v>4893900.4528000001</v>
      </c>
      <c r="H233" s="110">
        <v>2175661.8986999998</v>
      </c>
      <c r="I233" s="97">
        <v>3241678.98</v>
      </c>
      <c r="J233" s="97">
        <v>0</v>
      </c>
      <c r="K233" s="97">
        <f t="shared" si="51"/>
        <v>3241678.98</v>
      </c>
      <c r="L233" s="111">
        <v>60038591.964599997</v>
      </c>
      <c r="M233" s="98">
        <f t="shared" si="48"/>
        <v>167929797.71890002</v>
      </c>
      <c r="N233" s="92"/>
      <c r="O233" s="156"/>
      <c r="P233" s="99">
        <v>10</v>
      </c>
      <c r="Q233" s="156"/>
      <c r="R233" s="97" t="s">
        <v>645</v>
      </c>
      <c r="S233" s="97">
        <v>85015156.694099993</v>
      </c>
      <c r="T233" s="97">
        <f t="shared" si="57"/>
        <v>-2734288.17</v>
      </c>
      <c r="U233" s="97">
        <v>4119918.1156000001</v>
      </c>
      <c r="V233" s="97">
        <v>1831575.6433000001</v>
      </c>
      <c r="W233" s="97">
        <v>2728999.5100000002</v>
      </c>
      <c r="X233" s="97">
        <v>0</v>
      </c>
      <c r="Y233" s="97">
        <f t="shared" si="41"/>
        <v>2728999.5100000002</v>
      </c>
      <c r="Z233" s="97">
        <v>54720090.0396</v>
      </c>
      <c r="AA233" s="98">
        <f t="shared" si="49"/>
        <v>145681451.8326</v>
      </c>
    </row>
    <row r="234" spans="1:27" ht="24.9" customHeight="1" x14ac:dyDescent="0.25">
      <c r="A234" s="154"/>
      <c r="B234" s="156"/>
      <c r="C234" s="93">
        <v>7</v>
      </c>
      <c r="D234" s="97" t="s">
        <v>282</v>
      </c>
      <c r="E234" s="97">
        <v>117994919.53909999</v>
      </c>
      <c r="F234" s="97">
        <f>-3581626.9413</f>
        <v>-3581626.9413000001</v>
      </c>
      <c r="G234" s="97">
        <v>5718149.8627000004</v>
      </c>
      <c r="H234" s="110">
        <v>2542095.1872</v>
      </c>
      <c r="I234" s="97">
        <v>3787654.9499999997</v>
      </c>
      <c r="J234" s="97">
        <v>0</v>
      </c>
      <c r="K234" s="97">
        <f t="shared" si="51"/>
        <v>3787654.9499999997</v>
      </c>
      <c r="L234" s="111">
        <v>70206552.362499997</v>
      </c>
      <c r="M234" s="98">
        <f t="shared" si="48"/>
        <v>196667744.96019998</v>
      </c>
      <c r="N234" s="92"/>
      <c r="O234" s="156"/>
      <c r="P234" s="99">
        <v>11</v>
      </c>
      <c r="Q234" s="156"/>
      <c r="R234" s="97" t="s">
        <v>646</v>
      </c>
      <c r="S234" s="97">
        <v>90016650.789800003</v>
      </c>
      <c r="T234" s="97">
        <f t="shared" si="57"/>
        <v>-2734288.17</v>
      </c>
      <c r="U234" s="97">
        <v>4362295.4389000004</v>
      </c>
      <c r="V234" s="97">
        <v>1939328.3679</v>
      </c>
      <c r="W234" s="97">
        <v>2889548.23</v>
      </c>
      <c r="X234" s="97">
        <v>0</v>
      </c>
      <c r="Y234" s="97">
        <f t="shared" ref="Y234:Y297" si="59">W234-X234</f>
        <v>2889548.23</v>
      </c>
      <c r="Z234" s="97">
        <v>59043774.7685</v>
      </c>
      <c r="AA234" s="98">
        <f t="shared" si="49"/>
        <v>155517309.4251</v>
      </c>
    </row>
    <row r="235" spans="1:27" ht="24.9" customHeight="1" x14ac:dyDescent="0.25">
      <c r="A235" s="154"/>
      <c r="B235" s="156"/>
      <c r="C235" s="93">
        <v>8</v>
      </c>
      <c r="D235" s="97" t="s">
        <v>283</v>
      </c>
      <c r="E235" s="97">
        <v>104516756.03549999</v>
      </c>
      <c r="F235" s="97">
        <f>-3442801.8572</f>
        <v>-3442801.8572</v>
      </c>
      <c r="G235" s="97">
        <v>5064984.8017999995</v>
      </c>
      <c r="H235" s="110">
        <v>2251720.1886999998</v>
      </c>
      <c r="I235" s="97">
        <v>3355003.83</v>
      </c>
      <c r="J235" s="97">
        <v>0</v>
      </c>
      <c r="K235" s="97">
        <f t="shared" si="51"/>
        <v>3355003.83</v>
      </c>
      <c r="L235" s="111">
        <v>62267451.255000003</v>
      </c>
      <c r="M235" s="98">
        <f t="shared" si="48"/>
        <v>174013114.2538</v>
      </c>
      <c r="N235" s="92"/>
      <c r="O235" s="156"/>
      <c r="P235" s="99">
        <v>12</v>
      </c>
      <c r="Q235" s="156"/>
      <c r="R235" s="97" t="s">
        <v>647</v>
      </c>
      <c r="S235" s="97">
        <v>104038504.228</v>
      </c>
      <c r="T235" s="97">
        <f t="shared" si="57"/>
        <v>-2734288.17</v>
      </c>
      <c r="U235" s="97">
        <v>5041808.2489999998</v>
      </c>
      <c r="V235" s="97">
        <v>2241416.6806000001</v>
      </c>
      <c r="W235" s="97">
        <v>3339651.88</v>
      </c>
      <c r="X235" s="97">
        <v>0</v>
      </c>
      <c r="Y235" s="97">
        <f t="shared" si="59"/>
        <v>3339651.88</v>
      </c>
      <c r="Z235" s="97">
        <v>61646130.067299999</v>
      </c>
      <c r="AA235" s="98">
        <f t="shared" si="49"/>
        <v>173573222.93489999</v>
      </c>
    </row>
    <row r="236" spans="1:27" ht="24.9" customHeight="1" x14ac:dyDescent="0.25">
      <c r="A236" s="154"/>
      <c r="B236" s="156"/>
      <c r="C236" s="93">
        <v>9</v>
      </c>
      <c r="D236" s="97" t="s">
        <v>284</v>
      </c>
      <c r="E236" s="97">
        <v>94562623.8301</v>
      </c>
      <c r="F236" s="97">
        <f>-3340274.2955</f>
        <v>-3340274.2955</v>
      </c>
      <c r="G236" s="97">
        <v>4582597.7643999998</v>
      </c>
      <c r="H236" s="110">
        <v>2037267.2982999999</v>
      </c>
      <c r="I236" s="97">
        <v>3035474.6700000004</v>
      </c>
      <c r="J236" s="97">
        <v>0</v>
      </c>
      <c r="K236" s="97">
        <f t="shared" si="51"/>
        <v>3035474.6700000004</v>
      </c>
      <c r="L236" s="111">
        <v>58503885.6237</v>
      </c>
      <c r="M236" s="98">
        <f t="shared" si="48"/>
        <v>159381574.891</v>
      </c>
      <c r="N236" s="92"/>
      <c r="O236" s="156"/>
      <c r="P236" s="99">
        <v>13</v>
      </c>
      <c r="Q236" s="156"/>
      <c r="R236" s="97" t="s">
        <v>648</v>
      </c>
      <c r="S236" s="97">
        <v>96978892.598099992</v>
      </c>
      <c r="T236" s="97">
        <f t="shared" si="57"/>
        <v>-2734288.17</v>
      </c>
      <c r="U236" s="97">
        <v>4699692.5253999997</v>
      </c>
      <c r="V236" s="97">
        <v>2089323.6514000001</v>
      </c>
      <c r="W236" s="97">
        <v>3113037.2699999996</v>
      </c>
      <c r="X236" s="97">
        <v>0</v>
      </c>
      <c r="Y236" s="97">
        <f t="shared" si="59"/>
        <v>3113037.2699999996</v>
      </c>
      <c r="Z236" s="97">
        <v>57349926.6501</v>
      </c>
      <c r="AA236" s="98">
        <f t="shared" si="49"/>
        <v>161496584.52499998</v>
      </c>
    </row>
    <row r="237" spans="1:27" ht="24.9" customHeight="1" x14ac:dyDescent="0.25">
      <c r="A237" s="154"/>
      <c r="B237" s="156"/>
      <c r="C237" s="93">
        <v>10</v>
      </c>
      <c r="D237" s="97" t="s">
        <v>285</v>
      </c>
      <c r="E237" s="97">
        <v>131347075.44140001</v>
      </c>
      <c r="F237" s="97">
        <f>-3719154.147</f>
        <v>-3719154.1469999999</v>
      </c>
      <c r="G237" s="97">
        <v>6365208.4709000001</v>
      </c>
      <c r="H237" s="110">
        <v>2829755.4641999998</v>
      </c>
      <c r="I237" s="97">
        <v>4216261.17</v>
      </c>
      <c r="J237" s="97">
        <v>0</v>
      </c>
      <c r="K237" s="97">
        <f t="shared" si="51"/>
        <v>4216261.17</v>
      </c>
      <c r="L237" s="111">
        <v>72638398.613900006</v>
      </c>
      <c r="M237" s="98">
        <f t="shared" si="48"/>
        <v>213677545.01339999</v>
      </c>
      <c r="N237" s="92"/>
      <c r="O237" s="156"/>
      <c r="P237" s="99">
        <v>14</v>
      </c>
      <c r="Q237" s="156"/>
      <c r="R237" s="97" t="s">
        <v>649</v>
      </c>
      <c r="S237" s="97">
        <v>84535558.630199999</v>
      </c>
      <c r="T237" s="97">
        <f t="shared" si="57"/>
        <v>-2734288.17</v>
      </c>
      <c r="U237" s="97">
        <v>4096676.3218</v>
      </c>
      <c r="V237" s="97">
        <v>1821243.1313</v>
      </c>
      <c r="W237" s="97">
        <v>2713604.34</v>
      </c>
      <c r="X237" s="97">
        <v>0</v>
      </c>
      <c r="Y237" s="97">
        <f t="shared" si="59"/>
        <v>2713604.34</v>
      </c>
      <c r="Z237" s="97">
        <v>55056985.9375</v>
      </c>
      <c r="AA237" s="98">
        <f t="shared" si="49"/>
        <v>145489780.19080001</v>
      </c>
    </row>
    <row r="238" spans="1:27" ht="24.9" customHeight="1" x14ac:dyDescent="0.25">
      <c r="A238" s="154"/>
      <c r="B238" s="156"/>
      <c r="C238" s="93">
        <v>11</v>
      </c>
      <c r="D238" s="97" t="s">
        <v>286</v>
      </c>
      <c r="E238" s="97">
        <v>101897099.77870001</v>
      </c>
      <c r="F238" s="97">
        <f>-3415819.3977</f>
        <v>-3415819.3977000001</v>
      </c>
      <c r="G238" s="97">
        <v>4938033.6826999998</v>
      </c>
      <c r="H238" s="110">
        <v>2195282.0336000002</v>
      </c>
      <c r="I238" s="97">
        <v>3270912.46</v>
      </c>
      <c r="J238" s="97">
        <v>0</v>
      </c>
      <c r="K238" s="97">
        <f t="shared" si="51"/>
        <v>3270912.46</v>
      </c>
      <c r="L238" s="111">
        <v>61964906.996699996</v>
      </c>
      <c r="M238" s="98">
        <f t="shared" si="48"/>
        <v>170850415.55399999</v>
      </c>
      <c r="N238" s="92"/>
      <c r="O238" s="156"/>
      <c r="P238" s="99">
        <v>15</v>
      </c>
      <c r="Q238" s="156"/>
      <c r="R238" s="97" t="s">
        <v>650</v>
      </c>
      <c r="S238" s="97">
        <v>66429838.827099994</v>
      </c>
      <c r="T238" s="97">
        <f t="shared" si="57"/>
        <v>-2734288.17</v>
      </c>
      <c r="U238" s="97">
        <v>3219255.3313000002</v>
      </c>
      <c r="V238" s="97">
        <v>1431171.5643</v>
      </c>
      <c r="W238" s="97">
        <v>2132407.98</v>
      </c>
      <c r="X238" s="97">
        <v>0</v>
      </c>
      <c r="Y238" s="97">
        <f t="shared" si="59"/>
        <v>2132407.98</v>
      </c>
      <c r="Z238" s="97">
        <v>42780334.530199997</v>
      </c>
      <c r="AA238" s="98">
        <f t="shared" si="49"/>
        <v>113258720.06289998</v>
      </c>
    </row>
    <row r="239" spans="1:27" ht="24.9" customHeight="1" x14ac:dyDescent="0.25">
      <c r="A239" s="154"/>
      <c r="B239" s="156"/>
      <c r="C239" s="93">
        <v>12</v>
      </c>
      <c r="D239" s="97" t="s">
        <v>287</v>
      </c>
      <c r="E239" s="97">
        <v>112435622.352</v>
      </c>
      <c r="F239" s="97">
        <f>-3524366.1802</f>
        <v>-3524366.1801999998</v>
      </c>
      <c r="G239" s="97">
        <v>5448740.8525999999</v>
      </c>
      <c r="H239" s="110">
        <v>2422325.0929</v>
      </c>
      <c r="I239" s="97">
        <v>3609200.65</v>
      </c>
      <c r="J239" s="97">
        <v>0</v>
      </c>
      <c r="K239" s="97">
        <f t="shared" si="51"/>
        <v>3609200.65</v>
      </c>
      <c r="L239" s="111">
        <v>67924729.089599997</v>
      </c>
      <c r="M239" s="98">
        <f t="shared" si="48"/>
        <v>188316251.85689998</v>
      </c>
      <c r="N239" s="92"/>
      <c r="O239" s="156"/>
      <c r="P239" s="99">
        <v>16</v>
      </c>
      <c r="Q239" s="156"/>
      <c r="R239" s="97" t="s">
        <v>545</v>
      </c>
      <c r="S239" s="97">
        <v>85601134.394099995</v>
      </c>
      <c r="T239" s="97">
        <f t="shared" si="57"/>
        <v>-2734288.17</v>
      </c>
      <c r="U239" s="97">
        <v>4148315.1713999999</v>
      </c>
      <c r="V239" s="97">
        <v>1844200.0096</v>
      </c>
      <c r="W239" s="97">
        <v>2747809.4899999998</v>
      </c>
      <c r="X239" s="97">
        <v>0</v>
      </c>
      <c r="Y239" s="97">
        <f t="shared" si="59"/>
        <v>2747809.4899999998</v>
      </c>
      <c r="Z239" s="97">
        <v>50236514.042800002</v>
      </c>
      <c r="AA239" s="98">
        <f t="shared" si="49"/>
        <v>141843684.93789998</v>
      </c>
    </row>
    <row r="240" spans="1:27" ht="24.9" customHeight="1" x14ac:dyDescent="0.25">
      <c r="A240" s="154"/>
      <c r="B240" s="157"/>
      <c r="C240" s="93">
        <v>13</v>
      </c>
      <c r="D240" s="97" t="s">
        <v>288</v>
      </c>
      <c r="E240" s="97">
        <v>123144904.5353</v>
      </c>
      <c r="F240" s="97">
        <f>-3634671.7868</f>
        <v>-3634671.7867999999</v>
      </c>
      <c r="G240" s="97">
        <v>5967723.2012999998</v>
      </c>
      <c r="H240" s="110">
        <v>2653047.0156</v>
      </c>
      <c r="I240" s="97">
        <v>3952970.2500000005</v>
      </c>
      <c r="J240" s="97">
        <v>0</v>
      </c>
      <c r="K240" s="97">
        <f t="shared" si="51"/>
        <v>3952970.2500000005</v>
      </c>
      <c r="L240" s="111">
        <v>72982664.5</v>
      </c>
      <c r="M240" s="98">
        <f t="shared" si="48"/>
        <v>205066637.71539998</v>
      </c>
      <c r="N240" s="92"/>
      <c r="O240" s="156"/>
      <c r="P240" s="99">
        <v>17</v>
      </c>
      <c r="Q240" s="156"/>
      <c r="R240" s="97" t="s">
        <v>651</v>
      </c>
      <c r="S240" s="97">
        <v>75469103.792999998</v>
      </c>
      <c r="T240" s="97">
        <f t="shared" si="57"/>
        <v>-2734288.17</v>
      </c>
      <c r="U240" s="97">
        <v>3657307.0022</v>
      </c>
      <c r="V240" s="97">
        <v>1625914.4569000001</v>
      </c>
      <c r="W240" s="97">
        <v>2422569.75</v>
      </c>
      <c r="X240" s="97">
        <v>0</v>
      </c>
      <c r="Y240" s="97">
        <f t="shared" si="59"/>
        <v>2422569.75</v>
      </c>
      <c r="Z240" s="97">
        <v>45902086.619400002</v>
      </c>
      <c r="AA240" s="98">
        <f t="shared" si="49"/>
        <v>126342693.4515</v>
      </c>
    </row>
    <row r="241" spans="1:27" ht="24.9" customHeight="1" x14ac:dyDescent="0.25">
      <c r="A241" s="93"/>
      <c r="B241" s="161" t="s">
        <v>926</v>
      </c>
      <c r="C241" s="162"/>
      <c r="D241" s="100"/>
      <c r="E241" s="100">
        <f>SUM(E228:E240)</f>
        <v>1389564208.6222003</v>
      </c>
      <c r="F241" s="100">
        <f>SUM(F228:F240)</f>
        <v>-45074141.858900003</v>
      </c>
      <c r="G241" s="100">
        <f t="shared" ref="G241:J241" si="60">SUM(G228:G240)</f>
        <v>67339648.348199993</v>
      </c>
      <c r="H241" s="100">
        <f>SUM(H228:H240)</f>
        <v>29936920.1723</v>
      </c>
      <c r="I241" s="100">
        <f t="shared" si="60"/>
        <v>44605223.329999998</v>
      </c>
      <c r="J241" s="100">
        <f t="shared" si="60"/>
        <v>0</v>
      </c>
      <c r="K241" s="100">
        <f t="shared" si="51"/>
        <v>44605223.329999998</v>
      </c>
      <c r="L241" s="100">
        <f>SUM(L228:L240)</f>
        <v>835693662.89040005</v>
      </c>
      <c r="M241" s="101">
        <f t="shared" si="48"/>
        <v>2322065521.5042005</v>
      </c>
      <c r="N241" s="92"/>
      <c r="O241" s="156"/>
      <c r="P241" s="99">
        <v>18</v>
      </c>
      <c r="Q241" s="156"/>
      <c r="R241" s="97" t="s">
        <v>837</v>
      </c>
      <c r="S241" s="97">
        <v>78677357.736900002</v>
      </c>
      <c r="T241" s="97">
        <f t="shared" si="57"/>
        <v>-2734288.17</v>
      </c>
      <c r="U241" s="97">
        <v>3812782.1442</v>
      </c>
      <c r="V241" s="97">
        <v>1695033.4236000001</v>
      </c>
      <c r="W241" s="97">
        <v>2525555.19</v>
      </c>
      <c r="X241" s="97">
        <v>0</v>
      </c>
      <c r="Y241" s="97">
        <f t="shared" si="59"/>
        <v>2525555.19</v>
      </c>
      <c r="Z241" s="97">
        <v>51465428.334100001</v>
      </c>
      <c r="AA241" s="98">
        <f t="shared" si="49"/>
        <v>135441868.65880001</v>
      </c>
    </row>
    <row r="242" spans="1:27" ht="24.9" customHeight="1" x14ac:dyDescent="0.25">
      <c r="A242" s="154">
        <v>12</v>
      </c>
      <c r="B242" s="155" t="s">
        <v>927</v>
      </c>
      <c r="C242" s="93">
        <v>1</v>
      </c>
      <c r="D242" s="97" t="s">
        <v>289</v>
      </c>
      <c r="E242" s="97">
        <v>127850582.4075</v>
      </c>
      <c r="F242" s="97">
        <v>0</v>
      </c>
      <c r="G242" s="97">
        <v>6195764.9791999999</v>
      </c>
      <c r="H242" s="110">
        <v>2754426.6436999999</v>
      </c>
      <c r="I242" s="97">
        <v>4104023.22</v>
      </c>
      <c r="J242" s="97">
        <f t="shared" ref="J242:J259" si="61">I242/2</f>
        <v>2052011.61</v>
      </c>
      <c r="K242" s="97">
        <f t="shared" si="51"/>
        <v>2052011.61</v>
      </c>
      <c r="L242" s="111">
        <v>80524878.3389</v>
      </c>
      <c r="M242" s="98">
        <f t="shared" si="48"/>
        <v>219377663.97930002</v>
      </c>
      <c r="N242" s="92"/>
      <c r="O242" s="156"/>
      <c r="P242" s="99">
        <v>19</v>
      </c>
      <c r="Q242" s="156"/>
      <c r="R242" s="97" t="s">
        <v>652</v>
      </c>
      <c r="S242" s="97">
        <v>83373954.647799999</v>
      </c>
      <c r="T242" s="97">
        <f t="shared" si="57"/>
        <v>-2734288.17</v>
      </c>
      <c r="U242" s="97">
        <v>4040383.8502000002</v>
      </c>
      <c r="V242" s="97">
        <v>1796217.4106999999</v>
      </c>
      <c r="W242" s="97">
        <v>2676316.6800000002</v>
      </c>
      <c r="X242" s="97">
        <v>0</v>
      </c>
      <c r="Y242" s="97">
        <f t="shared" si="59"/>
        <v>2676316.6800000002</v>
      </c>
      <c r="Z242" s="97">
        <v>51086810.808499999</v>
      </c>
      <c r="AA242" s="98">
        <f t="shared" si="49"/>
        <v>140239395.2272</v>
      </c>
    </row>
    <row r="243" spans="1:27" ht="24.9" customHeight="1" x14ac:dyDescent="0.25">
      <c r="A243" s="154"/>
      <c r="B243" s="156"/>
      <c r="C243" s="93">
        <v>2</v>
      </c>
      <c r="D243" s="97" t="s">
        <v>290</v>
      </c>
      <c r="E243" s="97">
        <v>121430233.19419999</v>
      </c>
      <c r="F243" s="97">
        <v>0</v>
      </c>
      <c r="G243" s="97">
        <v>5884628.5416000001</v>
      </c>
      <c r="H243" s="110">
        <v>2616105.9526</v>
      </c>
      <c r="I243" s="97">
        <v>3897929.04</v>
      </c>
      <c r="J243" s="97">
        <f t="shared" si="61"/>
        <v>1948964.52</v>
      </c>
      <c r="K243" s="97">
        <f t="shared" si="51"/>
        <v>1948964.52</v>
      </c>
      <c r="L243" s="111">
        <v>90241895.395400003</v>
      </c>
      <c r="M243" s="98">
        <f t="shared" si="48"/>
        <v>222121827.6038</v>
      </c>
      <c r="N243" s="92"/>
      <c r="O243" s="156"/>
      <c r="P243" s="99">
        <v>20</v>
      </c>
      <c r="Q243" s="156"/>
      <c r="R243" s="97" t="s">
        <v>549</v>
      </c>
      <c r="S243" s="97">
        <v>82510848.805200011</v>
      </c>
      <c r="T243" s="97">
        <f t="shared" si="57"/>
        <v>-2734288.17</v>
      </c>
      <c r="U243" s="97">
        <v>3998556.8919000002</v>
      </c>
      <c r="V243" s="97">
        <v>1777622.5658</v>
      </c>
      <c r="W243" s="97">
        <v>2648610.85</v>
      </c>
      <c r="X243" s="97">
        <v>0</v>
      </c>
      <c r="Y243" s="97">
        <f t="shared" si="59"/>
        <v>2648610.85</v>
      </c>
      <c r="Z243" s="97">
        <v>53078206.5832</v>
      </c>
      <c r="AA243" s="98">
        <f t="shared" si="49"/>
        <v>141279557.52610001</v>
      </c>
    </row>
    <row r="244" spans="1:27" ht="24.9" customHeight="1" x14ac:dyDescent="0.25">
      <c r="A244" s="154"/>
      <c r="B244" s="156"/>
      <c r="C244" s="93">
        <v>3</v>
      </c>
      <c r="D244" s="97" t="s">
        <v>291</v>
      </c>
      <c r="E244" s="97">
        <v>80352609.419200003</v>
      </c>
      <c r="F244" s="97">
        <v>0</v>
      </c>
      <c r="G244" s="97">
        <v>3893966.4884000001</v>
      </c>
      <c r="H244" s="110">
        <v>1731125.2253</v>
      </c>
      <c r="I244" s="97">
        <v>2579331.0299999998</v>
      </c>
      <c r="J244" s="97">
        <f t="shared" si="61"/>
        <v>1289665.5149999999</v>
      </c>
      <c r="K244" s="97">
        <f t="shared" si="51"/>
        <v>1289665.5149999999</v>
      </c>
      <c r="L244" s="111">
        <v>60938198.031099997</v>
      </c>
      <c r="M244" s="98">
        <f t="shared" si="48"/>
        <v>148205564.67899999</v>
      </c>
      <c r="N244" s="92"/>
      <c r="O244" s="156"/>
      <c r="P244" s="99">
        <v>21</v>
      </c>
      <c r="Q244" s="156"/>
      <c r="R244" s="97" t="s">
        <v>653</v>
      </c>
      <c r="S244" s="97">
        <v>89273628.732999995</v>
      </c>
      <c r="T244" s="97">
        <f t="shared" si="57"/>
        <v>-2734288.17</v>
      </c>
      <c r="U244" s="97">
        <v>4326287.8592999997</v>
      </c>
      <c r="V244" s="97">
        <v>1923320.6211000001</v>
      </c>
      <c r="W244" s="97">
        <v>2865697.12</v>
      </c>
      <c r="X244" s="97">
        <v>0</v>
      </c>
      <c r="Y244" s="97">
        <f t="shared" si="59"/>
        <v>2865697.12</v>
      </c>
      <c r="Z244" s="97">
        <v>56088909.190200001</v>
      </c>
      <c r="AA244" s="98">
        <f t="shared" si="49"/>
        <v>151743555.3536</v>
      </c>
    </row>
    <row r="245" spans="1:27" ht="24.9" customHeight="1" x14ac:dyDescent="0.25">
      <c r="A245" s="154"/>
      <c r="B245" s="156"/>
      <c r="C245" s="93">
        <v>4</v>
      </c>
      <c r="D245" s="97" t="s">
        <v>292</v>
      </c>
      <c r="E245" s="97">
        <v>82725378.853</v>
      </c>
      <c r="F245" s="97">
        <v>0</v>
      </c>
      <c r="G245" s="97">
        <v>4008953.2294000001</v>
      </c>
      <c r="H245" s="110">
        <v>1782244.4243000001</v>
      </c>
      <c r="I245" s="97">
        <v>2655497.3000000003</v>
      </c>
      <c r="J245" s="97">
        <f t="shared" si="61"/>
        <v>1327748.6500000001</v>
      </c>
      <c r="K245" s="97">
        <f t="shared" si="51"/>
        <v>1327748.6500000001</v>
      </c>
      <c r="L245" s="111">
        <v>62691505.714699998</v>
      </c>
      <c r="M245" s="98">
        <f t="shared" si="48"/>
        <v>152535830.8714</v>
      </c>
      <c r="N245" s="92"/>
      <c r="O245" s="156"/>
      <c r="P245" s="99">
        <v>22</v>
      </c>
      <c r="Q245" s="156"/>
      <c r="R245" s="97" t="s">
        <v>654</v>
      </c>
      <c r="S245" s="97">
        <v>81030624.538000003</v>
      </c>
      <c r="T245" s="97">
        <f t="shared" si="57"/>
        <v>-2734288.17</v>
      </c>
      <c r="U245" s="97">
        <v>3926823.7683999999</v>
      </c>
      <c r="V245" s="97">
        <v>1745732.4558000001</v>
      </c>
      <c r="W245" s="97">
        <v>2601095.4200000004</v>
      </c>
      <c r="X245" s="97">
        <v>0</v>
      </c>
      <c r="Y245" s="97">
        <f t="shared" si="59"/>
        <v>2601095.4200000004</v>
      </c>
      <c r="Z245" s="97">
        <v>51039592.918499999</v>
      </c>
      <c r="AA245" s="98">
        <f t="shared" si="49"/>
        <v>137609580.9307</v>
      </c>
    </row>
    <row r="246" spans="1:27" ht="24.9" customHeight="1" x14ac:dyDescent="0.25">
      <c r="A246" s="154"/>
      <c r="B246" s="156"/>
      <c r="C246" s="93">
        <v>5</v>
      </c>
      <c r="D246" s="97" t="s">
        <v>293</v>
      </c>
      <c r="E246" s="97">
        <v>99050810.779900014</v>
      </c>
      <c r="F246" s="97">
        <v>0</v>
      </c>
      <c r="G246" s="97">
        <v>4800099.7182999998</v>
      </c>
      <c r="H246" s="110">
        <v>2133961.2785</v>
      </c>
      <c r="I246" s="97">
        <v>3179546.1499999994</v>
      </c>
      <c r="J246" s="97">
        <f t="shared" si="61"/>
        <v>1589773.0749999997</v>
      </c>
      <c r="K246" s="97">
        <f t="shared" si="51"/>
        <v>1589773.0749999997</v>
      </c>
      <c r="L246" s="111">
        <v>68734271.402799994</v>
      </c>
      <c r="M246" s="98">
        <f t="shared" si="48"/>
        <v>176308916.25450003</v>
      </c>
      <c r="N246" s="92"/>
      <c r="O246" s="156"/>
      <c r="P246" s="99">
        <v>23</v>
      </c>
      <c r="Q246" s="156"/>
      <c r="R246" s="97" t="s">
        <v>655</v>
      </c>
      <c r="S246" s="97">
        <v>99638523.9586</v>
      </c>
      <c r="T246" s="97">
        <f t="shared" si="57"/>
        <v>-2734288.17</v>
      </c>
      <c r="U246" s="97">
        <v>4828580.8772</v>
      </c>
      <c r="V246" s="97">
        <v>2146623.0342999999</v>
      </c>
      <c r="W246" s="97">
        <v>3198411.8400000003</v>
      </c>
      <c r="X246" s="97">
        <v>0</v>
      </c>
      <c r="Y246" s="97">
        <f t="shared" si="59"/>
        <v>3198411.8400000003</v>
      </c>
      <c r="Z246" s="97">
        <v>62057100.591600001</v>
      </c>
      <c r="AA246" s="98">
        <f t="shared" si="49"/>
        <v>169134952.13170001</v>
      </c>
    </row>
    <row r="247" spans="1:27" ht="24.9" customHeight="1" x14ac:dyDescent="0.25">
      <c r="A247" s="154"/>
      <c r="B247" s="156"/>
      <c r="C247" s="93">
        <v>6</v>
      </c>
      <c r="D247" s="97" t="s">
        <v>294</v>
      </c>
      <c r="E247" s="97">
        <v>84189608.263600007</v>
      </c>
      <c r="F247" s="97">
        <v>0</v>
      </c>
      <c r="G247" s="97">
        <v>4079911.2267999998</v>
      </c>
      <c r="H247" s="110">
        <v>1813789.9395000001</v>
      </c>
      <c r="I247" s="97">
        <v>2702499.29</v>
      </c>
      <c r="J247" s="97">
        <f t="shared" si="61"/>
        <v>1351249.645</v>
      </c>
      <c r="K247" s="97">
        <f t="shared" si="51"/>
        <v>1351249.645</v>
      </c>
      <c r="L247" s="111">
        <v>63502953.898900002</v>
      </c>
      <c r="M247" s="98">
        <f t="shared" si="48"/>
        <v>154937512.9738</v>
      </c>
      <c r="N247" s="92"/>
      <c r="O247" s="156"/>
      <c r="P247" s="99">
        <v>24</v>
      </c>
      <c r="Q247" s="156"/>
      <c r="R247" s="97" t="s">
        <v>838</v>
      </c>
      <c r="S247" s="97">
        <v>82626591.659799993</v>
      </c>
      <c r="T247" s="97">
        <f t="shared" si="57"/>
        <v>-2734288.17</v>
      </c>
      <c r="U247" s="97">
        <v>4004165.9046999998</v>
      </c>
      <c r="V247" s="97">
        <v>1780116.1422999999</v>
      </c>
      <c r="W247" s="97">
        <v>2652326.21</v>
      </c>
      <c r="X247" s="97">
        <v>0</v>
      </c>
      <c r="Y247" s="97">
        <f t="shared" si="59"/>
        <v>2652326.21</v>
      </c>
      <c r="Z247" s="97">
        <v>52705210.234999999</v>
      </c>
      <c r="AA247" s="98">
        <f t="shared" si="49"/>
        <v>141034121.98179996</v>
      </c>
    </row>
    <row r="248" spans="1:27" ht="24.9" customHeight="1" x14ac:dyDescent="0.25">
      <c r="A248" s="154"/>
      <c r="B248" s="156"/>
      <c r="C248" s="93">
        <v>7</v>
      </c>
      <c r="D248" s="97" t="s">
        <v>295</v>
      </c>
      <c r="E248" s="97">
        <v>84267044.432500005</v>
      </c>
      <c r="F248" s="97">
        <v>0</v>
      </c>
      <c r="G248" s="97">
        <v>4083663.8594999998</v>
      </c>
      <c r="H248" s="110">
        <v>1815458.2324999999</v>
      </c>
      <c r="I248" s="97">
        <v>2704985</v>
      </c>
      <c r="J248" s="97">
        <f t="shared" si="61"/>
        <v>1352492.5</v>
      </c>
      <c r="K248" s="97">
        <f t="shared" si="51"/>
        <v>1352492.5</v>
      </c>
      <c r="L248" s="111">
        <v>59597234.937299997</v>
      </c>
      <c r="M248" s="98">
        <f t="shared" si="48"/>
        <v>151115893.96180001</v>
      </c>
      <c r="N248" s="92"/>
      <c r="O248" s="156"/>
      <c r="P248" s="99">
        <v>25</v>
      </c>
      <c r="Q248" s="156"/>
      <c r="R248" s="97" t="s">
        <v>839</v>
      </c>
      <c r="S248" s="97">
        <v>108859506.3379</v>
      </c>
      <c r="T248" s="97">
        <f t="shared" si="57"/>
        <v>-2734288.17</v>
      </c>
      <c r="U248" s="97">
        <v>5275438.7531000003</v>
      </c>
      <c r="V248" s="97">
        <v>2345280.8665</v>
      </c>
      <c r="W248" s="97">
        <v>3494406.7800000003</v>
      </c>
      <c r="X248" s="97">
        <v>0</v>
      </c>
      <c r="Y248" s="97">
        <f t="shared" si="59"/>
        <v>3494406.7800000003</v>
      </c>
      <c r="Z248" s="97">
        <v>54903590.252400003</v>
      </c>
      <c r="AA248" s="98">
        <f t="shared" si="49"/>
        <v>172143934.81990001</v>
      </c>
    </row>
    <row r="249" spans="1:27" ht="24.9" customHeight="1" x14ac:dyDescent="0.25">
      <c r="A249" s="154"/>
      <c r="B249" s="156"/>
      <c r="C249" s="93">
        <v>8</v>
      </c>
      <c r="D249" s="97" t="s">
        <v>296</v>
      </c>
      <c r="E249" s="97">
        <v>97756796.70889999</v>
      </c>
      <c r="F249" s="97">
        <v>0</v>
      </c>
      <c r="G249" s="97">
        <v>4737390.5236</v>
      </c>
      <c r="H249" s="110">
        <v>2106082.9007999999</v>
      </c>
      <c r="I249" s="97">
        <v>3138008.1100000003</v>
      </c>
      <c r="J249" s="97">
        <f t="shared" si="61"/>
        <v>1569004.0550000002</v>
      </c>
      <c r="K249" s="97">
        <f t="shared" si="51"/>
        <v>1569004.0550000002</v>
      </c>
      <c r="L249" s="111">
        <v>66020491.876699999</v>
      </c>
      <c r="M249" s="98">
        <f t="shared" si="48"/>
        <v>172189766.065</v>
      </c>
      <c r="N249" s="92"/>
      <c r="O249" s="156"/>
      <c r="P249" s="99">
        <v>26</v>
      </c>
      <c r="Q249" s="156"/>
      <c r="R249" s="97" t="s">
        <v>656</v>
      </c>
      <c r="S249" s="97">
        <v>74511793.855900005</v>
      </c>
      <c r="T249" s="97">
        <f t="shared" si="57"/>
        <v>-2734288.17</v>
      </c>
      <c r="U249" s="97">
        <v>3610914.8215000001</v>
      </c>
      <c r="V249" s="97">
        <v>1605290.0692</v>
      </c>
      <c r="W249" s="97">
        <v>2391839.96</v>
      </c>
      <c r="X249" s="97">
        <v>0</v>
      </c>
      <c r="Y249" s="97">
        <f t="shared" si="59"/>
        <v>2391839.96</v>
      </c>
      <c r="Z249" s="97">
        <v>47718851.149999999</v>
      </c>
      <c r="AA249" s="98">
        <f t="shared" si="49"/>
        <v>127104401.6866</v>
      </c>
    </row>
    <row r="250" spans="1:27" ht="24.9" customHeight="1" x14ac:dyDescent="0.25">
      <c r="A250" s="154"/>
      <c r="B250" s="156"/>
      <c r="C250" s="93">
        <v>9</v>
      </c>
      <c r="D250" s="97" t="s">
        <v>297</v>
      </c>
      <c r="E250" s="97">
        <v>107593353.56820001</v>
      </c>
      <c r="F250" s="97">
        <v>0</v>
      </c>
      <c r="G250" s="97">
        <v>5214079.7446999997</v>
      </c>
      <c r="H250" s="110">
        <v>2318002.7355999998</v>
      </c>
      <c r="I250" s="97">
        <v>3453763.08</v>
      </c>
      <c r="J250" s="97">
        <f t="shared" si="61"/>
        <v>1726881.54</v>
      </c>
      <c r="K250" s="97">
        <f t="shared" si="51"/>
        <v>1726881.54</v>
      </c>
      <c r="L250" s="111">
        <v>72467732.506400004</v>
      </c>
      <c r="M250" s="98">
        <f t="shared" si="48"/>
        <v>189320050.09490001</v>
      </c>
      <c r="N250" s="92"/>
      <c r="O250" s="156"/>
      <c r="P250" s="99">
        <v>27</v>
      </c>
      <c r="Q250" s="156"/>
      <c r="R250" s="97" t="s">
        <v>657</v>
      </c>
      <c r="S250" s="97">
        <v>90125567.463</v>
      </c>
      <c r="T250" s="97">
        <f t="shared" si="57"/>
        <v>-2734288.17</v>
      </c>
      <c r="U250" s="97">
        <v>4367573.6480999999</v>
      </c>
      <c r="V250" s="97">
        <v>1941674.8803000001</v>
      </c>
      <c r="W250" s="97">
        <v>2893044.48</v>
      </c>
      <c r="X250" s="97">
        <v>0</v>
      </c>
      <c r="Y250" s="97">
        <f t="shared" si="59"/>
        <v>2893044.48</v>
      </c>
      <c r="Z250" s="97">
        <v>54610164.792999998</v>
      </c>
      <c r="AA250" s="98">
        <f t="shared" si="49"/>
        <v>151203737.09439999</v>
      </c>
    </row>
    <row r="251" spans="1:27" ht="24.9" customHeight="1" x14ac:dyDescent="0.25">
      <c r="A251" s="154"/>
      <c r="B251" s="156"/>
      <c r="C251" s="93">
        <v>10</v>
      </c>
      <c r="D251" s="97" t="s">
        <v>298</v>
      </c>
      <c r="E251" s="97">
        <v>78289953.450000003</v>
      </c>
      <c r="F251" s="97">
        <v>0</v>
      </c>
      <c r="G251" s="97">
        <v>3794008.1513</v>
      </c>
      <c r="H251" s="110">
        <v>1686687.1440999999</v>
      </c>
      <c r="I251" s="97">
        <v>2513119.4500000002</v>
      </c>
      <c r="J251" s="97">
        <f t="shared" si="61"/>
        <v>1256559.7250000001</v>
      </c>
      <c r="K251" s="97">
        <f t="shared" si="51"/>
        <v>1256559.7250000001</v>
      </c>
      <c r="L251" s="111">
        <v>56482353.176100001</v>
      </c>
      <c r="M251" s="98">
        <f t="shared" si="48"/>
        <v>141509561.64649999</v>
      </c>
      <c r="N251" s="92"/>
      <c r="O251" s="156"/>
      <c r="P251" s="99">
        <v>28</v>
      </c>
      <c r="Q251" s="156"/>
      <c r="R251" s="97" t="s">
        <v>658</v>
      </c>
      <c r="S251" s="97">
        <v>90414542.014200002</v>
      </c>
      <c r="T251" s="97">
        <f t="shared" si="57"/>
        <v>-2734288.17</v>
      </c>
      <c r="U251" s="97">
        <v>4381577.6392000001</v>
      </c>
      <c r="V251" s="97">
        <v>1947900.5791</v>
      </c>
      <c r="W251" s="97">
        <v>2902320.61</v>
      </c>
      <c r="X251" s="97">
        <v>0</v>
      </c>
      <c r="Y251" s="97">
        <f t="shared" si="59"/>
        <v>2902320.61</v>
      </c>
      <c r="Z251" s="97">
        <v>56715732.926100001</v>
      </c>
      <c r="AA251" s="98">
        <f t="shared" si="49"/>
        <v>153627785.5986</v>
      </c>
    </row>
    <row r="252" spans="1:27" ht="24.9" customHeight="1" x14ac:dyDescent="0.25">
      <c r="A252" s="154"/>
      <c r="B252" s="156"/>
      <c r="C252" s="93">
        <v>11</v>
      </c>
      <c r="D252" s="97" t="s">
        <v>299</v>
      </c>
      <c r="E252" s="97">
        <v>134336828.9619</v>
      </c>
      <c r="F252" s="97">
        <v>0</v>
      </c>
      <c r="G252" s="97">
        <v>6510094.8673999999</v>
      </c>
      <c r="H252" s="110">
        <v>2894167.0345000001</v>
      </c>
      <c r="I252" s="97">
        <v>4312232.7299999995</v>
      </c>
      <c r="J252" s="97">
        <f t="shared" si="61"/>
        <v>2156116.3649999998</v>
      </c>
      <c r="K252" s="97">
        <f t="shared" si="51"/>
        <v>2156116.3649999998</v>
      </c>
      <c r="L252" s="111">
        <v>94140119.453899994</v>
      </c>
      <c r="M252" s="98">
        <f t="shared" si="48"/>
        <v>240037326.68269998</v>
      </c>
      <c r="N252" s="92"/>
      <c r="O252" s="156"/>
      <c r="P252" s="99">
        <v>29</v>
      </c>
      <c r="Q252" s="156"/>
      <c r="R252" s="97" t="s">
        <v>659</v>
      </c>
      <c r="S252" s="97">
        <v>79675608.386500001</v>
      </c>
      <c r="T252" s="97">
        <f t="shared" si="57"/>
        <v>-2734288.17</v>
      </c>
      <c r="U252" s="97">
        <v>3861158.3525</v>
      </c>
      <c r="V252" s="97">
        <v>1716539.8425</v>
      </c>
      <c r="W252" s="97">
        <v>2557599.2000000002</v>
      </c>
      <c r="X252" s="97">
        <v>0</v>
      </c>
      <c r="Y252" s="97">
        <f t="shared" si="59"/>
        <v>2557599.2000000002</v>
      </c>
      <c r="Z252" s="97">
        <v>51027101.413199998</v>
      </c>
      <c r="AA252" s="98">
        <f t="shared" si="49"/>
        <v>136103719.02470002</v>
      </c>
    </row>
    <row r="253" spans="1:27" ht="24.9" customHeight="1" x14ac:dyDescent="0.25">
      <c r="A253" s="154"/>
      <c r="B253" s="156"/>
      <c r="C253" s="93">
        <v>12</v>
      </c>
      <c r="D253" s="97" t="s">
        <v>300</v>
      </c>
      <c r="E253" s="97">
        <v>138253969.09999999</v>
      </c>
      <c r="F253" s="97">
        <v>0</v>
      </c>
      <c r="G253" s="97">
        <v>6699923.3312999997</v>
      </c>
      <c r="H253" s="110">
        <v>2978558.3212000001</v>
      </c>
      <c r="I253" s="97">
        <v>4437973.5199999996</v>
      </c>
      <c r="J253" s="97">
        <f t="shared" si="61"/>
        <v>2218986.7599999998</v>
      </c>
      <c r="K253" s="97">
        <f t="shared" si="51"/>
        <v>2218986.7599999998</v>
      </c>
      <c r="L253" s="111">
        <v>94585441.617799997</v>
      </c>
      <c r="M253" s="98">
        <f t="shared" si="48"/>
        <v>244736879.13029999</v>
      </c>
      <c r="N253" s="92"/>
      <c r="O253" s="157"/>
      <c r="P253" s="99">
        <v>30</v>
      </c>
      <c r="Q253" s="157"/>
      <c r="R253" s="97" t="s">
        <v>660</v>
      </c>
      <c r="S253" s="97">
        <v>88645079.834800005</v>
      </c>
      <c r="T253" s="97">
        <f t="shared" si="57"/>
        <v>-2734288.17</v>
      </c>
      <c r="U253" s="97">
        <v>4295827.7613000004</v>
      </c>
      <c r="V253" s="97">
        <v>1909779.0962</v>
      </c>
      <c r="W253" s="97">
        <v>2845520.5900000003</v>
      </c>
      <c r="X253" s="97">
        <v>0</v>
      </c>
      <c r="Y253" s="97">
        <f t="shared" si="59"/>
        <v>2845520.5900000003</v>
      </c>
      <c r="Z253" s="97">
        <v>57724671.809</v>
      </c>
      <c r="AA253" s="98">
        <f t="shared" si="49"/>
        <v>152686590.92129999</v>
      </c>
    </row>
    <row r="254" spans="1:27" ht="24.9" customHeight="1" x14ac:dyDescent="0.25">
      <c r="A254" s="154"/>
      <c r="B254" s="156"/>
      <c r="C254" s="93">
        <v>13</v>
      </c>
      <c r="D254" s="97" t="s">
        <v>301</v>
      </c>
      <c r="E254" s="97">
        <v>108364466.0201</v>
      </c>
      <c r="F254" s="97">
        <v>0</v>
      </c>
      <c r="G254" s="97">
        <v>5251448.6123000002</v>
      </c>
      <c r="H254" s="110">
        <v>2334615.6649000002</v>
      </c>
      <c r="I254" s="97">
        <v>3478515.91</v>
      </c>
      <c r="J254" s="97">
        <f t="shared" si="61"/>
        <v>1739257.9550000001</v>
      </c>
      <c r="K254" s="97">
        <f t="shared" si="51"/>
        <v>1739257.9550000001</v>
      </c>
      <c r="L254" s="111">
        <v>70607497.537400007</v>
      </c>
      <c r="M254" s="98">
        <f t="shared" si="48"/>
        <v>188297285.7897</v>
      </c>
      <c r="N254" s="92"/>
      <c r="O254" s="93"/>
      <c r="P254" s="162" t="s">
        <v>928</v>
      </c>
      <c r="Q254" s="163"/>
      <c r="R254" s="100"/>
      <c r="S254" s="100">
        <f t="shared" ref="S254:V254" si="62">SUM(S224:S253)</f>
        <v>2526229512.4372005</v>
      </c>
      <c r="T254" s="100">
        <f t="shared" si="62"/>
        <v>-82028645.100000039</v>
      </c>
      <c r="U254" s="100">
        <f t="shared" si="62"/>
        <v>122423567.01190001</v>
      </c>
      <c r="V254" s="100">
        <f t="shared" si="62"/>
        <v>54425359.245899983</v>
      </c>
      <c r="W254" s="100">
        <f>SUM(W224:W253)</f>
        <v>81092353.120000005</v>
      </c>
      <c r="X254" s="100">
        <f t="shared" ref="X254" si="63">SUM(X224:X253)</f>
        <v>0</v>
      </c>
      <c r="Y254" s="100">
        <f t="shared" si="59"/>
        <v>81092353.120000005</v>
      </c>
      <c r="Z254" s="100">
        <f>SUM(Z224:Z253)</f>
        <v>1572188030.8200998</v>
      </c>
      <c r="AA254" s="101">
        <f t="shared" si="49"/>
        <v>4274330177.5351005</v>
      </c>
    </row>
    <row r="255" spans="1:27" ht="24.9" customHeight="1" x14ac:dyDescent="0.25">
      <c r="A255" s="154"/>
      <c r="B255" s="156"/>
      <c r="C255" s="93">
        <v>14</v>
      </c>
      <c r="D255" s="97" t="s">
        <v>302</v>
      </c>
      <c r="E255" s="97">
        <v>103344505.05029999</v>
      </c>
      <c r="F255" s="97">
        <v>0</v>
      </c>
      <c r="G255" s="97">
        <v>5008176.3660000004</v>
      </c>
      <c r="H255" s="110">
        <v>2226465.0879000002</v>
      </c>
      <c r="I255" s="97">
        <v>3317374.39</v>
      </c>
      <c r="J255" s="97">
        <f t="shared" si="61"/>
        <v>1658687.1950000001</v>
      </c>
      <c r="K255" s="97">
        <f t="shared" si="51"/>
        <v>1658687.1950000001</v>
      </c>
      <c r="L255" s="111">
        <v>67001449.787799999</v>
      </c>
      <c r="M255" s="98">
        <f t="shared" si="48"/>
        <v>179239283.48699999</v>
      </c>
      <c r="N255" s="92"/>
      <c r="O255" s="155">
        <v>30</v>
      </c>
      <c r="P255" s="99">
        <v>1</v>
      </c>
      <c r="Q255" s="155" t="s">
        <v>60</v>
      </c>
      <c r="R255" s="97" t="s">
        <v>661</v>
      </c>
      <c r="S255" s="97">
        <v>87243610.349799991</v>
      </c>
      <c r="T255" s="97">
        <f>-2536017.62</f>
        <v>-2536017.62</v>
      </c>
      <c r="U255" s="97">
        <v>4227911.1716999998</v>
      </c>
      <c r="V255" s="97">
        <v>1879585.6876000001</v>
      </c>
      <c r="W255" s="97">
        <v>2800533.2199999997</v>
      </c>
      <c r="X255" s="97">
        <v>0</v>
      </c>
      <c r="Y255" s="97">
        <f t="shared" si="59"/>
        <v>2800533.2199999997</v>
      </c>
      <c r="Z255" s="97">
        <v>79276388.435900003</v>
      </c>
      <c r="AA255" s="98">
        <f t="shared" si="49"/>
        <v>172892011.245</v>
      </c>
    </row>
    <row r="256" spans="1:27" ht="24.9" customHeight="1" x14ac:dyDescent="0.25">
      <c r="A256" s="154"/>
      <c r="B256" s="156"/>
      <c r="C256" s="93">
        <v>15</v>
      </c>
      <c r="D256" s="97" t="s">
        <v>303</v>
      </c>
      <c r="E256" s="97">
        <v>112792024.0589</v>
      </c>
      <c r="F256" s="97">
        <v>0</v>
      </c>
      <c r="G256" s="97">
        <v>5466012.4298999999</v>
      </c>
      <c r="H256" s="110">
        <v>2430003.4495000001</v>
      </c>
      <c r="I256" s="97">
        <v>3620641.1900000004</v>
      </c>
      <c r="J256" s="97">
        <f t="shared" si="61"/>
        <v>1810320.5950000002</v>
      </c>
      <c r="K256" s="97">
        <f t="shared" si="51"/>
        <v>1810320.5950000002</v>
      </c>
      <c r="L256" s="111">
        <v>64691395.713</v>
      </c>
      <c r="M256" s="98">
        <f t="shared" si="48"/>
        <v>187189756.24629998</v>
      </c>
      <c r="N256" s="92"/>
      <c r="O256" s="156"/>
      <c r="P256" s="99">
        <v>2</v>
      </c>
      <c r="Q256" s="156"/>
      <c r="R256" s="97" t="s">
        <v>662</v>
      </c>
      <c r="S256" s="97">
        <v>101315858.09310001</v>
      </c>
      <c r="T256" s="97">
        <f t="shared" ref="T256:T287" si="64">-2536017.62</f>
        <v>-2536017.62</v>
      </c>
      <c r="U256" s="97">
        <v>4909866.1388999997</v>
      </c>
      <c r="V256" s="97">
        <v>2182759.7004999998</v>
      </c>
      <c r="W256" s="97">
        <v>3252254.5100000002</v>
      </c>
      <c r="X256" s="97">
        <v>0</v>
      </c>
      <c r="Y256" s="97">
        <f t="shared" si="59"/>
        <v>3252254.5100000002</v>
      </c>
      <c r="Z256" s="97">
        <v>88918081.715499997</v>
      </c>
      <c r="AA256" s="98">
        <f t="shared" si="49"/>
        <v>198042802.53799999</v>
      </c>
    </row>
    <row r="257" spans="1:27" ht="24.9" customHeight="1" x14ac:dyDescent="0.25">
      <c r="A257" s="154"/>
      <c r="B257" s="156"/>
      <c r="C257" s="93">
        <v>16</v>
      </c>
      <c r="D257" s="97" t="s">
        <v>304</v>
      </c>
      <c r="E257" s="97">
        <v>98942035.813700005</v>
      </c>
      <c r="F257" s="97">
        <v>0</v>
      </c>
      <c r="G257" s="97">
        <v>4794828.3762999997</v>
      </c>
      <c r="H257" s="110">
        <v>2131617.8188999998</v>
      </c>
      <c r="I257" s="97">
        <v>3176054.4499999997</v>
      </c>
      <c r="J257" s="97">
        <f t="shared" si="61"/>
        <v>1588027.2249999999</v>
      </c>
      <c r="K257" s="97">
        <f t="shared" si="51"/>
        <v>1588027.2249999999</v>
      </c>
      <c r="L257" s="111">
        <v>67068404.256200001</v>
      </c>
      <c r="M257" s="98">
        <f t="shared" si="48"/>
        <v>174524913.4901</v>
      </c>
      <c r="N257" s="92"/>
      <c r="O257" s="156"/>
      <c r="P257" s="99">
        <v>3</v>
      </c>
      <c r="Q257" s="156"/>
      <c r="R257" s="97" t="s">
        <v>663</v>
      </c>
      <c r="S257" s="97">
        <v>100921665.3716</v>
      </c>
      <c r="T257" s="97">
        <f t="shared" si="64"/>
        <v>-2536017.62</v>
      </c>
      <c r="U257" s="97">
        <v>4890763.1720000003</v>
      </c>
      <c r="V257" s="97">
        <v>2174267.1702999999</v>
      </c>
      <c r="W257" s="97">
        <v>3239600.88</v>
      </c>
      <c r="X257" s="97">
        <v>0</v>
      </c>
      <c r="Y257" s="97">
        <f t="shared" si="59"/>
        <v>3239600.88</v>
      </c>
      <c r="Z257" s="97">
        <v>83714495.353300005</v>
      </c>
      <c r="AA257" s="98">
        <f t="shared" si="49"/>
        <v>192404774.3272</v>
      </c>
    </row>
    <row r="258" spans="1:27" ht="24.9" customHeight="1" x14ac:dyDescent="0.25">
      <c r="A258" s="154"/>
      <c r="B258" s="156"/>
      <c r="C258" s="93">
        <v>17</v>
      </c>
      <c r="D258" s="97" t="s">
        <v>305</v>
      </c>
      <c r="E258" s="97">
        <v>81145904.422000006</v>
      </c>
      <c r="F258" s="97">
        <v>0</v>
      </c>
      <c r="G258" s="97">
        <v>3932410.3446</v>
      </c>
      <c r="H258" s="110">
        <v>1748216.0578999999</v>
      </c>
      <c r="I258" s="97">
        <v>2604795.92</v>
      </c>
      <c r="J258" s="97">
        <f t="shared" si="61"/>
        <v>1302397.96</v>
      </c>
      <c r="K258" s="97">
        <f t="shared" si="51"/>
        <v>1302397.96</v>
      </c>
      <c r="L258" s="111">
        <v>59948620.981299996</v>
      </c>
      <c r="M258" s="98">
        <f t="shared" si="48"/>
        <v>148077549.7658</v>
      </c>
      <c r="N258" s="92"/>
      <c r="O258" s="156"/>
      <c r="P258" s="99">
        <v>4</v>
      </c>
      <c r="Q258" s="156"/>
      <c r="R258" s="97" t="s">
        <v>840</v>
      </c>
      <c r="S258" s="97">
        <v>108125690.46170001</v>
      </c>
      <c r="T258" s="97">
        <f t="shared" si="64"/>
        <v>-2536017.62</v>
      </c>
      <c r="U258" s="97">
        <v>5239877.3137999997</v>
      </c>
      <c r="V258" s="97">
        <v>2329471.4585000002</v>
      </c>
      <c r="W258" s="97">
        <v>3470851.17</v>
      </c>
      <c r="X258" s="97">
        <v>0</v>
      </c>
      <c r="Y258" s="97">
        <f t="shared" si="59"/>
        <v>3470851.17</v>
      </c>
      <c r="Z258" s="97">
        <v>76355749.582100004</v>
      </c>
      <c r="AA258" s="98">
        <f t="shared" si="49"/>
        <v>192985622.36610001</v>
      </c>
    </row>
    <row r="259" spans="1:27" ht="24.9" customHeight="1" x14ac:dyDescent="0.25">
      <c r="A259" s="154"/>
      <c r="B259" s="157"/>
      <c r="C259" s="93">
        <v>18</v>
      </c>
      <c r="D259" s="97" t="s">
        <v>306</v>
      </c>
      <c r="E259" s="97">
        <v>100977891.5442</v>
      </c>
      <c r="F259" s="97">
        <v>0</v>
      </c>
      <c r="G259" s="97">
        <v>4893487.9479</v>
      </c>
      <c r="H259" s="110">
        <v>2175478.5131000001</v>
      </c>
      <c r="I259" s="97">
        <v>3241405.75</v>
      </c>
      <c r="J259" s="97">
        <f t="shared" si="61"/>
        <v>1620702.875</v>
      </c>
      <c r="K259" s="97">
        <f t="shared" si="51"/>
        <v>1620702.875</v>
      </c>
      <c r="L259" s="111">
        <v>62874756.097499996</v>
      </c>
      <c r="M259" s="98">
        <f t="shared" si="48"/>
        <v>172542316.9777</v>
      </c>
      <c r="N259" s="92"/>
      <c r="O259" s="156"/>
      <c r="P259" s="99">
        <v>5</v>
      </c>
      <c r="Q259" s="156"/>
      <c r="R259" s="97" t="s">
        <v>664</v>
      </c>
      <c r="S259" s="97">
        <v>109704359.66069999</v>
      </c>
      <c r="T259" s="97">
        <f t="shared" si="64"/>
        <v>-2536017.62</v>
      </c>
      <c r="U259" s="97">
        <v>5316381.1760999998</v>
      </c>
      <c r="V259" s="97">
        <v>2363482.477</v>
      </c>
      <c r="W259" s="97">
        <v>3521526.7</v>
      </c>
      <c r="X259" s="97">
        <v>0</v>
      </c>
      <c r="Y259" s="97">
        <f t="shared" si="59"/>
        <v>3521526.7</v>
      </c>
      <c r="Z259" s="97">
        <v>97688867.245700002</v>
      </c>
      <c r="AA259" s="98">
        <f t="shared" si="49"/>
        <v>216058599.63949999</v>
      </c>
    </row>
    <row r="260" spans="1:27" ht="24.9" customHeight="1" x14ac:dyDescent="0.25">
      <c r="A260" s="93"/>
      <c r="B260" s="161" t="s">
        <v>927</v>
      </c>
      <c r="C260" s="162"/>
      <c r="D260" s="100"/>
      <c r="E260" s="100">
        <f>SUM(E242:E259)</f>
        <v>1841663996.0480998</v>
      </c>
      <c r="F260" s="100">
        <f t="shared" ref="F260:K260" si="65">SUM(F242:F259)</f>
        <v>0</v>
      </c>
      <c r="G260" s="100">
        <f t="shared" si="65"/>
        <v>89248848.738500014</v>
      </c>
      <c r="H260" s="112">
        <f>SUM(H242:H259)</f>
        <v>39677006.424799994</v>
      </c>
      <c r="I260" s="100">
        <f t="shared" si="65"/>
        <v>59117695.530000001</v>
      </c>
      <c r="J260" s="100">
        <f t="shared" si="65"/>
        <v>29558847.765000001</v>
      </c>
      <c r="K260" s="100">
        <f t="shared" si="65"/>
        <v>29558847.765000001</v>
      </c>
      <c r="L260" s="100">
        <f>SUM(L242:L259)</f>
        <v>1262119200.7232001</v>
      </c>
      <c r="M260" s="101">
        <f t="shared" si="48"/>
        <v>3262267899.6996002</v>
      </c>
      <c r="N260" s="92"/>
      <c r="O260" s="156"/>
      <c r="P260" s="99">
        <v>6</v>
      </c>
      <c r="Q260" s="156"/>
      <c r="R260" s="97" t="s">
        <v>665</v>
      </c>
      <c r="S260" s="97">
        <v>112753751.249</v>
      </c>
      <c r="T260" s="97">
        <f t="shared" si="64"/>
        <v>-2536017.62</v>
      </c>
      <c r="U260" s="97">
        <v>5464157.6919999998</v>
      </c>
      <c r="V260" s="97">
        <v>2429178.8960000002</v>
      </c>
      <c r="W260" s="97">
        <v>3619412.64</v>
      </c>
      <c r="X260" s="97">
        <v>0</v>
      </c>
      <c r="Y260" s="97">
        <f t="shared" si="59"/>
        <v>3619412.64</v>
      </c>
      <c r="Z260" s="97">
        <v>100839474.712</v>
      </c>
      <c r="AA260" s="98">
        <f t="shared" si="49"/>
        <v>222569957.56900001</v>
      </c>
    </row>
    <row r="261" spans="1:27" ht="24.9" customHeight="1" x14ac:dyDescent="0.25">
      <c r="A261" s="154">
        <v>13</v>
      </c>
      <c r="B261" s="155" t="s">
        <v>929</v>
      </c>
      <c r="C261" s="93">
        <v>1</v>
      </c>
      <c r="D261" s="97" t="s">
        <v>307</v>
      </c>
      <c r="E261" s="97">
        <v>118651171.1884</v>
      </c>
      <c r="F261" s="97">
        <v>0</v>
      </c>
      <c r="G261" s="97">
        <v>5749952.4632000001</v>
      </c>
      <c r="H261" s="110">
        <v>2556233.5430000001</v>
      </c>
      <c r="I261" s="97">
        <v>3808720.7199999997</v>
      </c>
      <c r="J261" s="97">
        <v>0</v>
      </c>
      <c r="K261" s="97">
        <f t="shared" si="51"/>
        <v>3808720.7199999997</v>
      </c>
      <c r="L261" s="111">
        <v>76935753.667699993</v>
      </c>
      <c r="M261" s="98">
        <f t="shared" si="48"/>
        <v>207701831.58230001</v>
      </c>
      <c r="N261" s="92"/>
      <c r="O261" s="156"/>
      <c r="P261" s="99">
        <v>7</v>
      </c>
      <c r="Q261" s="156"/>
      <c r="R261" s="97" t="s">
        <v>666</v>
      </c>
      <c r="S261" s="97">
        <v>122240890.41530001</v>
      </c>
      <c r="T261" s="97">
        <f t="shared" si="64"/>
        <v>-2536017.62</v>
      </c>
      <c r="U261" s="97">
        <v>5923913.7874999996</v>
      </c>
      <c r="V261" s="97">
        <v>2633570.8383999998</v>
      </c>
      <c r="W261" s="97">
        <v>3923951.25</v>
      </c>
      <c r="X261" s="97">
        <v>0</v>
      </c>
      <c r="Y261" s="97">
        <f t="shared" si="59"/>
        <v>3923951.25</v>
      </c>
      <c r="Z261" s="97">
        <v>103787969.62270001</v>
      </c>
      <c r="AA261" s="98">
        <f t="shared" si="49"/>
        <v>235974278.29390001</v>
      </c>
    </row>
    <row r="262" spans="1:27" ht="24.9" customHeight="1" x14ac:dyDescent="0.25">
      <c r="A262" s="154"/>
      <c r="B262" s="156"/>
      <c r="C262" s="93">
        <v>2</v>
      </c>
      <c r="D262" s="97" t="s">
        <v>308</v>
      </c>
      <c r="E262" s="97">
        <v>90285523.598400012</v>
      </c>
      <c r="F262" s="97">
        <v>0</v>
      </c>
      <c r="G262" s="97">
        <v>4375325.28</v>
      </c>
      <c r="H262" s="110">
        <v>1945120.9924999999</v>
      </c>
      <c r="I262" s="97">
        <v>2898179.0999999996</v>
      </c>
      <c r="J262" s="97">
        <v>0</v>
      </c>
      <c r="K262" s="97">
        <f t="shared" si="51"/>
        <v>2898179.0999999996</v>
      </c>
      <c r="L262" s="111">
        <v>56895881.547600001</v>
      </c>
      <c r="M262" s="98">
        <f t="shared" si="48"/>
        <v>156400030.51850003</v>
      </c>
      <c r="N262" s="92"/>
      <c r="O262" s="156"/>
      <c r="P262" s="99">
        <v>8</v>
      </c>
      <c r="Q262" s="156"/>
      <c r="R262" s="97" t="s">
        <v>667</v>
      </c>
      <c r="S262" s="97">
        <v>89964809.256799996</v>
      </c>
      <c r="T262" s="97">
        <f t="shared" si="64"/>
        <v>-2536017.62</v>
      </c>
      <c r="U262" s="97">
        <v>4359783.1475999998</v>
      </c>
      <c r="V262" s="97">
        <v>1938211.4883999999</v>
      </c>
      <c r="W262" s="97">
        <v>2887884.11</v>
      </c>
      <c r="X262" s="97">
        <v>0</v>
      </c>
      <c r="Y262" s="97">
        <f t="shared" si="59"/>
        <v>2887884.11</v>
      </c>
      <c r="Z262" s="97">
        <v>81607428.239600003</v>
      </c>
      <c r="AA262" s="98">
        <f t="shared" si="49"/>
        <v>178222098.62239999</v>
      </c>
    </row>
    <row r="263" spans="1:27" ht="24.9" customHeight="1" x14ac:dyDescent="0.25">
      <c r="A263" s="154"/>
      <c r="B263" s="156"/>
      <c r="C263" s="93">
        <v>3</v>
      </c>
      <c r="D263" s="97" t="s">
        <v>309</v>
      </c>
      <c r="E263" s="97">
        <v>86085977.284800008</v>
      </c>
      <c r="F263" s="97">
        <v>0</v>
      </c>
      <c r="G263" s="97">
        <v>4171811.1348999999</v>
      </c>
      <c r="H263" s="110">
        <v>1854645.5168999999</v>
      </c>
      <c r="I263" s="97">
        <v>2763373.02</v>
      </c>
      <c r="J263" s="97">
        <v>0</v>
      </c>
      <c r="K263" s="97">
        <f t="shared" si="51"/>
        <v>2763373.02</v>
      </c>
      <c r="L263" s="111">
        <v>49244584.7223</v>
      </c>
      <c r="M263" s="98">
        <f t="shared" si="48"/>
        <v>144120391.6789</v>
      </c>
      <c r="N263" s="92"/>
      <c r="O263" s="156"/>
      <c r="P263" s="99">
        <v>9</v>
      </c>
      <c r="Q263" s="156"/>
      <c r="R263" s="97" t="s">
        <v>668</v>
      </c>
      <c r="S263" s="97">
        <v>106769242.3757</v>
      </c>
      <c r="T263" s="97">
        <f t="shared" si="64"/>
        <v>-2536017.62</v>
      </c>
      <c r="U263" s="97">
        <v>5174142.5054000001</v>
      </c>
      <c r="V263" s="97">
        <v>2300247.9956999999</v>
      </c>
      <c r="W263" s="97">
        <v>3427308.9899999998</v>
      </c>
      <c r="X263" s="97">
        <v>0</v>
      </c>
      <c r="Y263" s="97">
        <f t="shared" si="59"/>
        <v>3427308.9899999998</v>
      </c>
      <c r="Z263" s="97">
        <v>95749311.217999995</v>
      </c>
      <c r="AA263" s="98">
        <f t="shared" si="49"/>
        <v>210884235.4648</v>
      </c>
    </row>
    <row r="264" spans="1:27" ht="24.9" customHeight="1" x14ac:dyDescent="0.25">
      <c r="A264" s="154"/>
      <c r="B264" s="156"/>
      <c r="C264" s="93">
        <v>4</v>
      </c>
      <c r="D264" s="97" t="s">
        <v>310</v>
      </c>
      <c r="E264" s="97">
        <v>88888445.042900011</v>
      </c>
      <c r="F264" s="97">
        <v>0</v>
      </c>
      <c r="G264" s="97">
        <v>4307621.4787999997</v>
      </c>
      <c r="H264" s="110">
        <v>1915022.1824</v>
      </c>
      <c r="I264" s="97">
        <v>2853332.66</v>
      </c>
      <c r="J264" s="97">
        <v>0</v>
      </c>
      <c r="K264" s="97">
        <f t="shared" si="51"/>
        <v>2853332.66</v>
      </c>
      <c r="L264" s="111">
        <v>55617001.235200003</v>
      </c>
      <c r="M264" s="98">
        <f t="shared" ref="M264:M327" si="66">E264+F264+G264+H264+K264+L264</f>
        <v>153581422.59930003</v>
      </c>
      <c r="N264" s="92"/>
      <c r="O264" s="156"/>
      <c r="P264" s="99">
        <v>10</v>
      </c>
      <c r="Q264" s="156"/>
      <c r="R264" s="97" t="s">
        <v>669</v>
      </c>
      <c r="S264" s="97">
        <v>111782490.49620001</v>
      </c>
      <c r="T264" s="97">
        <f t="shared" si="64"/>
        <v>-2536017.62</v>
      </c>
      <c r="U264" s="97">
        <v>5417089.4402999999</v>
      </c>
      <c r="V264" s="97">
        <v>2408253.9501999998</v>
      </c>
      <c r="W264" s="97">
        <v>3588235.0100000002</v>
      </c>
      <c r="X264" s="97">
        <v>0</v>
      </c>
      <c r="Y264" s="97">
        <f t="shared" si="59"/>
        <v>3588235.0100000002</v>
      </c>
      <c r="Z264" s="97">
        <v>97815281.279300004</v>
      </c>
      <c r="AA264" s="98">
        <f t="shared" ref="AA264:AA327" si="67">S264+T264+U264+V264+Y264+Z264</f>
        <v>218475332.55600002</v>
      </c>
    </row>
    <row r="265" spans="1:27" ht="24.9" customHeight="1" x14ac:dyDescent="0.25">
      <c r="A265" s="154"/>
      <c r="B265" s="156"/>
      <c r="C265" s="93">
        <v>5</v>
      </c>
      <c r="D265" s="97" t="s">
        <v>311</v>
      </c>
      <c r="E265" s="97">
        <v>94150185.074200004</v>
      </c>
      <c r="F265" s="97">
        <v>0</v>
      </c>
      <c r="G265" s="97">
        <v>4562610.5762</v>
      </c>
      <c r="H265" s="110">
        <v>2028381.6732999999</v>
      </c>
      <c r="I265" s="97">
        <v>3022235.32</v>
      </c>
      <c r="J265" s="97">
        <v>0</v>
      </c>
      <c r="K265" s="97">
        <f t="shared" si="51"/>
        <v>3022235.32</v>
      </c>
      <c r="L265" s="111">
        <v>59029930.312799998</v>
      </c>
      <c r="M265" s="98">
        <f t="shared" si="66"/>
        <v>162793342.95649999</v>
      </c>
      <c r="N265" s="92"/>
      <c r="O265" s="156"/>
      <c r="P265" s="99">
        <v>11</v>
      </c>
      <c r="Q265" s="156"/>
      <c r="R265" s="97" t="s">
        <v>817</v>
      </c>
      <c r="S265" s="97">
        <v>80845097.592499986</v>
      </c>
      <c r="T265" s="97">
        <f t="shared" si="64"/>
        <v>-2536017.62</v>
      </c>
      <c r="U265" s="97">
        <v>3917832.95</v>
      </c>
      <c r="V265" s="97">
        <v>1741735.4434</v>
      </c>
      <c r="W265" s="97">
        <v>2595139.9800000004</v>
      </c>
      <c r="X265" s="97">
        <v>0</v>
      </c>
      <c r="Y265" s="97">
        <f t="shared" si="59"/>
        <v>2595139.9800000004</v>
      </c>
      <c r="Z265" s="97">
        <v>75379788.273100004</v>
      </c>
      <c r="AA265" s="98">
        <f t="shared" si="67"/>
        <v>161943576.61899999</v>
      </c>
    </row>
    <row r="266" spans="1:27" ht="24.9" customHeight="1" x14ac:dyDescent="0.25">
      <c r="A266" s="154"/>
      <c r="B266" s="156"/>
      <c r="C266" s="93">
        <v>6</v>
      </c>
      <c r="D266" s="97" t="s">
        <v>312</v>
      </c>
      <c r="E266" s="97">
        <v>95977476.769700006</v>
      </c>
      <c r="F266" s="97">
        <v>0</v>
      </c>
      <c r="G266" s="97">
        <v>4651162.9291000003</v>
      </c>
      <c r="H266" s="110">
        <v>2067749.0414</v>
      </c>
      <c r="I266" s="97">
        <v>3080891.66</v>
      </c>
      <c r="J266" s="97">
        <v>0</v>
      </c>
      <c r="K266" s="97">
        <f t="shared" ref="K266:K329" si="68">I266-J266</f>
        <v>3080891.66</v>
      </c>
      <c r="L266" s="111">
        <v>60855563.812200002</v>
      </c>
      <c r="M266" s="98">
        <f t="shared" si="66"/>
        <v>166632844.21240002</v>
      </c>
      <c r="N266" s="92"/>
      <c r="O266" s="156"/>
      <c r="P266" s="99">
        <v>12</v>
      </c>
      <c r="Q266" s="156"/>
      <c r="R266" s="97" t="s">
        <v>670</v>
      </c>
      <c r="S266" s="97">
        <v>84311767.213500008</v>
      </c>
      <c r="T266" s="97">
        <f t="shared" si="64"/>
        <v>-2536017.62</v>
      </c>
      <c r="U266" s="97">
        <v>4085831.1697</v>
      </c>
      <c r="V266" s="97">
        <v>1816421.7450000001</v>
      </c>
      <c r="W266" s="97">
        <v>2706420.61</v>
      </c>
      <c r="X266" s="97">
        <v>0</v>
      </c>
      <c r="Y266" s="97">
        <f t="shared" si="59"/>
        <v>2706420.61</v>
      </c>
      <c r="Z266" s="97">
        <v>75144073.568100005</v>
      </c>
      <c r="AA266" s="98">
        <f t="shared" si="67"/>
        <v>165528496.68630001</v>
      </c>
    </row>
    <row r="267" spans="1:27" ht="24.9" customHeight="1" x14ac:dyDescent="0.25">
      <c r="A267" s="154"/>
      <c r="B267" s="156"/>
      <c r="C267" s="93">
        <v>7</v>
      </c>
      <c r="D267" s="97" t="s">
        <v>313</v>
      </c>
      <c r="E267" s="97">
        <v>79086036.827099994</v>
      </c>
      <c r="F267" s="97">
        <v>0</v>
      </c>
      <c r="G267" s="97">
        <v>3832587.1351000001</v>
      </c>
      <c r="H267" s="110">
        <v>1703838.0497999999</v>
      </c>
      <c r="I267" s="97">
        <v>2538673.86</v>
      </c>
      <c r="J267" s="97">
        <v>0</v>
      </c>
      <c r="K267" s="97">
        <f t="shared" si="68"/>
        <v>2538673.86</v>
      </c>
      <c r="L267" s="111">
        <v>50111869.935199998</v>
      </c>
      <c r="M267" s="98">
        <f t="shared" si="66"/>
        <v>137273005.80719998</v>
      </c>
      <c r="N267" s="92"/>
      <c r="O267" s="156"/>
      <c r="P267" s="99">
        <v>13</v>
      </c>
      <c r="Q267" s="156"/>
      <c r="R267" s="97" t="s">
        <v>841</v>
      </c>
      <c r="S267" s="97">
        <v>82651093.835700005</v>
      </c>
      <c r="T267" s="97">
        <f t="shared" si="64"/>
        <v>-2536017.62</v>
      </c>
      <c r="U267" s="97">
        <v>4005353.3045000001</v>
      </c>
      <c r="V267" s="97">
        <v>1780644.02</v>
      </c>
      <c r="W267" s="97">
        <v>2653112.7399999998</v>
      </c>
      <c r="X267" s="97">
        <v>0</v>
      </c>
      <c r="Y267" s="97">
        <f t="shared" si="59"/>
        <v>2653112.7399999998</v>
      </c>
      <c r="Z267" s="97">
        <v>75415014.318100005</v>
      </c>
      <c r="AA267" s="98">
        <f t="shared" si="67"/>
        <v>163969200.59829998</v>
      </c>
    </row>
    <row r="268" spans="1:27" ht="24.9" customHeight="1" x14ac:dyDescent="0.25">
      <c r="A268" s="154"/>
      <c r="B268" s="156"/>
      <c r="C268" s="93">
        <v>8</v>
      </c>
      <c r="D268" s="97" t="s">
        <v>314</v>
      </c>
      <c r="E268" s="97">
        <v>97427670.797099993</v>
      </c>
      <c r="F268" s="97">
        <v>0</v>
      </c>
      <c r="G268" s="97">
        <v>4721440.7581000002</v>
      </c>
      <c r="H268" s="110">
        <v>2098992.1768</v>
      </c>
      <c r="I268" s="97">
        <v>3127443.1100000003</v>
      </c>
      <c r="J268" s="97">
        <v>0</v>
      </c>
      <c r="K268" s="97">
        <f t="shared" si="68"/>
        <v>3127443.1100000003</v>
      </c>
      <c r="L268" s="111">
        <v>58260078.841300003</v>
      </c>
      <c r="M268" s="98">
        <f t="shared" si="66"/>
        <v>165635625.68329999</v>
      </c>
      <c r="N268" s="92"/>
      <c r="O268" s="156"/>
      <c r="P268" s="99">
        <v>14</v>
      </c>
      <c r="Q268" s="156"/>
      <c r="R268" s="97" t="s">
        <v>671</v>
      </c>
      <c r="S268" s="97">
        <v>122758690.9447</v>
      </c>
      <c r="T268" s="97">
        <f t="shared" si="64"/>
        <v>-2536017.62</v>
      </c>
      <c r="U268" s="97">
        <v>5949006.9106999999</v>
      </c>
      <c r="V268" s="97">
        <v>2644726.3886000002</v>
      </c>
      <c r="W268" s="97">
        <v>3940572.73</v>
      </c>
      <c r="X268" s="97">
        <v>0</v>
      </c>
      <c r="Y268" s="97">
        <f t="shared" si="59"/>
        <v>3940572.73</v>
      </c>
      <c r="Z268" s="97">
        <v>97242795.591499999</v>
      </c>
      <c r="AA268" s="98">
        <f t="shared" si="67"/>
        <v>229999774.94550002</v>
      </c>
    </row>
    <row r="269" spans="1:27" ht="24.9" customHeight="1" x14ac:dyDescent="0.25">
      <c r="A269" s="154"/>
      <c r="B269" s="156"/>
      <c r="C269" s="93">
        <v>9</v>
      </c>
      <c r="D269" s="97" t="s">
        <v>315</v>
      </c>
      <c r="E269" s="97">
        <v>104243735.18779999</v>
      </c>
      <c r="F269" s="97">
        <v>0</v>
      </c>
      <c r="G269" s="97">
        <v>5051753.9431999996</v>
      </c>
      <c r="H269" s="110">
        <v>2245838.1984000001</v>
      </c>
      <c r="I269" s="97">
        <v>3346239.83</v>
      </c>
      <c r="J269" s="97">
        <v>0</v>
      </c>
      <c r="K269" s="97">
        <f t="shared" si="68"/>
        <v>3346239.83</v>
      </c>
      <c r="L269" s="111">
        <v>66041162.4067</v>
      </c>
      <c r="M269" s="98">
        <f t="shared" si="66"/>
        <v>180928729.5661</v>
      </c>
      <c r="N269" s="92"/>
      <c r="O269" s="156"/>
      <c r="P269" s="99">
        <v>15</v>
      </c>
      <c r="Q269" s="156"/>
      <c r="R269" s="97" t="s">
        <v>842</v>
      </c>
      <c r="S269" s="97">
        <v>83709958.7667</v>
      </c>
      <c r="T269" s="97">
        <f t="shared" si="64"/>
        <v>-2536017.62</v>
      </c>
      <c r="U269" s="97">
        <v>4056666.9402000001</v>
      </c>
      <c r="V269" s="97">
        <v>1803456.3193000001</v>
      </c>
      <c r="W269" s="97">
        <v>2687102.4599999995</v>
      </c>
      <c r="X269" s="97">
        <v>0</v>
      </c>
      <c r="Y269" s="97">
        <f t="shared" si="59"/>
        <v>2687102.4599999995</v>
      </c>
      <c r="Z269" s="97">
        <v>77284368.085999995</v>
      </c>
      <c r="AA269" s="98">
        <f t="shared" si="67"/>
        <v>167005534.9522</v>
      </c>
    </row>
    <row r="270" spans="1:27" ht="24.9" customHeight="1" x14ac:dyDescent="0.25">
      <c r="A270" s="154"/>
      <c r="B270" s="156"/>
      <c r="C270" s="93">
        <v>10</v>
      </c>
      <c r="D270" s="97" t="s">
        <v>316</v>
      </c>
      <c r="E270" s="97">
        <v>91027672.898699999</v>
      </c>
      <c r="F270" s="97">
        <v>0</v>
      </c>
      <c r="G270" s="97">
        <v>4411290.5651000002</v>
      </c>
      <c r="H270" s="110">
        <v>1961109.9365999999</v>
      </c>
      <c r="I270" s="97">
        <v>2922002.21</v>
      </c>
      <c r="J270" s="97">
        <v>0</v>
      </c>
      <c r="K270" s="97">
        <f t="shared" si="68"/>
        <v>2922002.21</v>
      </c>
      <c r="L270" s="111">
        <v>56791202.733199999</v>
      </c>
      <c r="M270" s="98">
        <f t="shared" si="66"/>
        <v>157113278.34359998</v>
      </c>
      <c r="N270" s="92"/>
      <c r="O270" s="156"/>
      <c r="P270" s="99">
        <v>16</v>
      </c>
      <c r="Q270" s="156"/>
      <c r="R270" s="97" t="s">
        <v>672</v>
      </c>
      <c r="S270" s="97">
        <v>87841719.783799991</v>
      </c>
      <c r="T270" s="97">
        <f t="shared" si="64"/>
        <v>-2536017.62</v>
      </c>
      <c r="U270" s="97">
        <v>4256896.1431</v>
      </c>
      <c r="V270" s="97">
        <v>1892471.4213</v>
      </c>
      <c r="W270" s="97">
        <v>2819732.61</v>
      </c>
      <c r="X270" s="97">
        <v>0</v>
      </c>
      <c r="Y270" s="97">
        <f t="shared" si="59"/>
        <v>2819732.61</v>
      </c>
      <c r="Z270" s="97">
        <v>77824875.520199999</v>
      </c>
      <c r="AA270" s="98">
        <f t="shared" si="67"/>
        <v>172099677.85839999</v>
      </c>
    </row>
    <row r="271" spans="1:27" ht="24.9" customHeight="1" x14ac:dyDescent="0.25">
      <c r="A271" s="154"/>
      <c r="B271" s="156"/>
      <c r="C271" s="93">
        <v>11</v>
      </c>
      <c r="D271" s="97" t="s">
        <v>317</v>
      </c>
      <c r="E271" s="97">
        <v>97551160.364399999</v>
      </c>
      <c r="F271" s="97">
        <v>0</v>
      </c>
      <c r="G271" s="97">
        <v>4727425.1841000002</v>
      </c>
      <c r="H271" s="110">
        <v>2101652.6493000002</v>
      </c>
      <c r="I271" s="97">
        <v>3131407.1500000004</v>
      </c>
      <c r="J271" s="97">
        <v>0</v>
      </c>
      <c r="K271" s="97">
        <f t="shared" si="68"/>
        <v>3131407.1500000004</v>
      </c>
      <c r="L271" s="111">
        <v>59424536.9652</v>
      </c>
      <c r="M271" s="98">
        <f t="shared" si="66"/>
        <v>166936182.31299999</v>
      </c>
      <c r="N271" s="92"/>
      <c r="O271" s="156"/>
      <c r="P271" s="99">
        <v>17</v>
      </c>
      <c r="Q271" s="156"/>
      <c r="R271" s="97" t="s">
        <v>673</v>
      </c>
      <c r="S271" s="97">
        <v>114766688.44729999</v>
      </c>
      <c r="T271" s="97">
        <f t="shared" si="64"/>
        <v>-2536017.62</v>
      </c>
      <c r="U271" s="97">
        <v>5561706.6083000004</v>
      </c>
      <c r="V271" s="97">
        <v>2472545.8306</v>
      </c>
      <c r="W271" s="97">
        <v>3684028.22</v>
      </c>
      <c r="X271" s="97">
        <v>0</v>
      </c>
      <c r="Y271" s="97">
        <f t="shared" si="59"/>
        <v>3684028.22</v>
      </c>
      <c r="Z271" s="97">
        <v>94610085.934799999</v>
      </c>
      <c r="AA271" s="98">
        <f t="shared" si="67"/>
        <v>218559037.42099997</v>
      </c>
    </row>
    <row r="272" spans="1:27" ht="24.9" customHeight="1" x14ac:dyDescent="0.25">
      <c r="A272" s="154"/>
      <c r="B272" s="156"/>
      <c r="C272" s="93">
        <v>12</v>
      </c>
      <c r="D272" s="97" t="s">
        <v>318</v>
      </c>
      <c r="E272" s="97">
        <v>68457530.261800006</v>
      </c>
      <c r="F272" s="97">
        <v>0</v>
      </c>
      <c r="G272" s="97">
        <v>3317519.2524999999</v>
      </c>
      <c r="H272" s="110">
        <v>1474856.3657</v>
      </c>
      <c r="I272" s="97">
        <v>2197497.1799999997</v>
      </c>
      <c r="J272" s="97">
        <v>0</v>
      </c>
      <c r="K272" s="97">
        <f t="shared" si="68"/>
        <v>2197497.1799999997</v>
      </c>
      <c r="L272" s="111">
        <v>43821897.357199997</v>
      </c>
      <c r="M272" s="98">
        <f t="shared" si="66"/>
        <v>119269300.4172</v>
      </c>
      <c r="N272" s="92"/>
      <c r="O272" s="156"/>
      <c r="P272" s="99">
        <v>18</v>
      </c>
      <c r="Q272" s="156"/>
      <c r="R272" s="97" t="s">
        <v>674</v>
      </c>
      <c r="S272" s="97">
        <v>99235907.6391</v>
      </c>
      <c r="T272" s="97">
        <f t="shared" si="64"/>
        <v>-2536017.62</v>
      </c>
      <c r="U272" s="97">
        <v>4809069.6942999996</v>
      </c>
      <c r="V272" s="97">
        <v>2137949.0251000002</v>
      </c>
      <c r="W272" s="97">
        <v>3185487.79</v>
      </c>
      <c r="X272" s="97">
        <v>0</v>
      </c>
      <c r="Y272" s="97">
        <f t="shared" si="59"/>
        <v>3185487.79</v>
      </c>
      <c r="Z272" s="97">
        <v>78586732.428399995</v>
      </c>
      <c r="AA272" s="98">
        <f t="shared" si="67"/>
        <v>185419128.9569</v>
      </c>
    </row>
    <row r="273" spans="1:27" ht="24.9" customHeight="1" x14ac:dyDescent="0.25">
      <c r="A273" s="154"/>
      <c r="B273" s="156"/>
      <c r="C273" s="93">
        <v>13</v>
      </c>
      <c r="D273" s="97" t="s">
        <v>319</v>
      </c>
      <c r="E273" s="97">
        <v>86765300.139400005</v>
      </c>
      <c r="F273" s="97">
        <v>0</v>
      </c>
      <c r="G273" s="97">
        <v>4204731.7884</v>
      </c>
      <c r="H273" s="110">
        <v>1869280.9212</v>
      </c>
      <c r="I273" s="97">
        <v>2785179.3800000004</v>
      </c>
      <c r="J273" s="97">
        <v>0</v>
      </c>
      <c r="K273" s="97">
        <f t="shared" si="68"/>
        <v>2785179.3800000004</v>
      </c>
      <c r="L273" s="111">
        <v>54516999.2786</v>
      </c>
      <c r="M273" s="98">
        <f t="shared" si="66"/>
        <v>150141491.50760001</v>
      </c>
      <c r="N273" s="92"/>
      <c r="O273" s="156"/>
      <c r="P273" s="99">
        <v>19</v>
      </c>
      <c r="Q273" s="156"/>
      <c r="R273" s="97" t="s">
        <v>675</v>
      </c>
      <c r="S273" s="97">
        <v>91100014.1479</v>
      </c>
      <c r="T273" s="97">
        <f t="shared" si="64"/>
        <v>-2536017.62</v>
      </c>
      <c r="U273" s="97">
        <v>4414796.2927999999</v>
      </c>
      <c r="V273" s="97">
        <v>1962668.4641</v>
      </c>
      <c r="W273" s="97">
        <v>2924324.36</v>
      </c>
      <c r="X273" s="97">
        <v>0</v>
      </c>
      <c r="Y273" s="97">
        <f t="shared" si="59"/>
        <v>2924324.36</v>
      </c>
      <c r="Z273" s="97">
        <v>75379913.188199997</v>
      </c>
      <c r="AA273" s="98">
        <f t="shared" si="67"/>
        <v>173245698.833</v>
      </c>
    </row>
    <row r="274" spans="1:27" ht="24.9" customHeight="1" x14ac:dyDescent="0.25">
      <c r="A274" s="154"/>
      <c r="B274" s="156"/>
      <c r="C274" s="93">
        <v>14</v>
      </c>
      <c r="D274" s="97" t="s">
        <v>320</v>
      </c>
      <c r="E274" s="97">
        <v>84668802.329100013</v>
      </c>
      <c r="F274" s="97">
        <v>0</v>
      </c>
      <c r="G274" s="97">
        <v>4103133.4424000001</v>
      </c>
      <c r="H274" s="110">
        <v>1824113.7478</v>
      </c>
      <c r="I274" s="97">
        <v>2717881.48</v>
      </c>
      <c r="J274" s="97">
        <v>0</v>
      </c>
      <c r="K274" s="97">
        <f t="shared" si="68"/>
        <v>2717881.48</v>
      </c>
      <c r="L274" s="111">
        <v>52593932.037900001</v>
      </c>
      <c r="M274" s="98">
        <f t="shared" si="66"/>
        <v>145907863.03720003</v>
      </c>
      <c r="N274" s="92"/>
      <c r="O274" s="156"/>
      <c r="P274" s="99">
        <v>20</v>
      </c>
      <c r="Q274" s="156"/>
      <c r="R274" s="97" t="s">
        <v>843</v>
      </c>
      <c r="S274" s="97">
        <v>82258118.173700005</v>
      </c>
      <c r="T274" s="97">
        <f t="shared" si="64"/>
        <v>-2536017.62</v>
      </c>
      <c r="U274" s="97">
        <v>3986309.3174000001</v>
      </c>
      <c r="V274" s="97">
        <v>1772177.7102000001</v>
      </c>
      <c r="W274" s="97">
        <v>2640498.1599999997</v>
      </c>
      <c r="X274" s="97">
        <v>0</v>
      </c>
      <c r="Y274" s="97">
        <f t="shared" si="59"/>
        <v>2640498.1599999997</v>
      </c>
      <c r="Z274" s="97">
        <v>72729090.848800004</v>
      </c>
      <c r="AA274" s="98">
        <f t="shared" si="67"/>
        <v>160850176.59009999</v>
      </c>
    </row>
    <row r="275" spans="1:27" ht="24.9" customHeight="1" x14ac:dyDescent="0.25">
      <c r="A275" s="154"/>
      <c r="B275" s="156"/>
      <c r="C275" s="93">
        <v>15</v>
      </c>
      <c r="D275" s="97" t="s">
        <v>321</v>
      </c>
      <c r="E275" s="97">
        <v>90808432.592299998</v>
      </c>
      <c r="F275" s="97">
        <v>0</v>
      </c>
      <c r="G275" s="97">
        <v>4400665.9642000003</v>
      </c>
      <c r="H275" s="110">
        <v>1956386.6</v>
      </c>
      <c r="I275" s="97">
        <v>2914964.56</v>
      </c>
      <c r="J275" s="97">
        <v>0</v>
      </c>
      <c r="K275" s="97">
        <f t="shared" si="68"/>
        <v>2914964.56</v>
      </c>
      <c r="L275" s="111">
        <v>56683900.702699997</v>
      </c>
      <c r="M275" s="98">
        <f t="shared" si="66"/>
        <v>156764350.4192</v>
      </c>
      <c r="N275" s="92"/>
      <c r="O275" s="156"/>
      <c r="P275" s="99">
        <v>21</v>
      </c>
      <c r="Q275" s="156"/>
      <c r="R275" s="97" t="s">
        <v>676</v>
      </c>
      <c r="S275" s="97">
        <v>101588291.492</v>
      </c>
      <c r="T275" s="97">
        <f t="shared" si="64"/>
        <v>-2536017.62</v>
      </c>
      <c r="U275" s="97">
        <v>4923068.5292999996</v>
      </c>
      <c r="V275" s="97">
        <v>2188629.0348</v>
      </c>
      <c r="W275" s="97">
        <v>3260999.6700000004</v>
      </c>
      <c r="X275" s="97">
        <v>0</v>
      </c>
      <c r="Y275" s="97">
        <f t="shared" si="59"/>
        <v>3260999.6700000004</v>
      </c>
      <c r="Z275" s="97">
        <v>87623711.936499998</v>
      </c>
      <c r="AA275" s="98">
        <f t="shared" si="67"/>
        <v>197048683.04259998</v>
      </c>
    </row>
    <row r="276" spans="1:27" ht="24.9" customHeight="1" x14ac:dyDescent="0.25">
      <c r="A276" s="154"/>
      <c r="B276" s="157"/>
      <c r="C276" s="93">
        <v>16</v>
      </c>
      <c r="D276" s="97" t="s">
        <v>322</v>
      </c>
      <c r="E276" s="97">
        <v>88272879.231900007</v>
      </c>
      <c r="F276" s="97">
        <v>0</v>
      </c>
      <c r="G276" s="97">
        <v>4277790.5543999998</v>
      </c>
      <c r="H276" s="110">
        <v>1901760.3666999999</v>
      </c>
      <c r="I276" s="97">
        <v>2833572.91</v>
      </c>
      <c r="J276" s="97">
        <v>0</v>
      </c>
      <c r="K276" s="97">
        <f t="shared" si="68"/>
        <v>2833572.91</v>
      </c>
      <c r="L276" s="111">
        <v>55149194.3618</v>
      </c>
      <c r="M276" s="98">
        <f t="shared" si="66"/>
        <v>152435197.42479998</v>
      </c>
      <c r="N276" s="92"/>
      <c r="O276" s="156"/>
      <c r="P276" s="99">
        <v>22</v>
      </c>
      <c r="Q276" s="156"/>
      <c r="R276" s="97" t="s">
        <v>844</v>
      </c>
      <c r="S276" s="97">
        <v>94097641.100199997</v>
      </c>
      <c r="T276" s="97">
        <f t="shared" si="64"/>
        <v>-2536017.62</v>
      </c>
      <c r="U276" s="97">
        <v>4560064.2434999999</v>
      </c>
      <c r="V276" s="97">
        <v>2027249.6603000001</v>
      </c>
      <c r="W276" s="97">
        <v>3020548.6500000004</v>
      </c>
      <c r="X276" s="97">
        <v>0</v>
      </c>
      <c r="Y276" s="97">
        <f t="shared" si="59"/>
        <v>3020548.6500000004</v>
      </c>
      <c r="Z276" s="97">
        <v>80998217.526199996</v>
      </c>
      <c r="AA276" s="98">
        <f t="shared" si="67"/>
        <v>182167703.56019998</v>
      </c>
    </row>
    <row r="277" spans="1:27" ht="24.9" customHeight="1" x14ac:dyDescent="0.25">
      <c r="A277" s="93"/>
      <c r="B277" s="161" t="s">
        <v>930</v>
      </c>
      <c r="C277" s="162"/>
      <c r="D277" s="100"/>
      <c r="E277" s="100">
        <f>SUM(E261:E276)</f>
        <v>1462347999.5880001</v>
      </c>
      <c r="F277" s="100">
        <f t="shared" ref="F277:J277" si="69">SUM(F261:F276)</f>
        <v>0</v>
      </c>
      <c r="G277" s="100">
        <f t="shared" si="69"/>
        <v>70866822.449699998</v>
      </c>
      <c r="H277" s="100">
        <f>SUM(H261:H276)</f>
        <v>31504981.961800002</v>
      </c>
      <c r="I277" s="100">
        <f t="shared" si="69"/>
        <v>46941594.150000006</v>
      </c>
      <c r="J277" s="100">
        <f t="shared" si="69"/>
        <v>0</v>
      </c>
      <c r="K277" s="100">
        <f t="shared" si="68"/>
        <v>46941594.150000006</v>
      </c>
      <c r="L277" s="100">
        <f>SUM(L261:L276)</f>
        <v>911973489.91759992</v>
      </c>
      <c r="M277" s="101">
        <f t="shared" si="66"/>
        <v>2523634888.0671005</v>
      </c>
      <c r="N277" s="92"/>
      <c r="O277" s="156"/>
      <c r="P277" s="99">
        <v>23</v>
      </c>
      <c r="Q277" s="156"/>
      <c r="R277" s="97" t="s">
        <v>845</v>
      </c>
      <c r="S277" s="97">
        <v>97414697.1074</v>
      </c>
      <c r="T277" s="97">
        <f t="shared" si="64"/>
        <v>-2536017.62</v>
      </c>
      <c r="U277" s="97">
        <v>4720812.0404000003</v>
      </c>
      <c r="V277" s="97">
        <v>2098712.6702999999</v>
      </c>
      <c r="W277" s="97">
        <v>3127026.65</v>
      </c>
      <c r="X277" s="97">
        <v>0</v>
      </c>
      <c r="Y277" s="97">
        <f t="shared" si="59"/>
        <v>3127026.65</v>
      </c>
      <c r="Z277" s="97">
        <v>87339280.360799998</v>
      </c>
      <c r="AA277" s="98">
        <f t="shared" si="67"/>
        <v>192164511.2089</v>
      </c>
    </row>
    <row r="278" spans="1:27" ht="24.9" customHeight="1" x14ac:dyDescent="0.25">
      <c r="A278" s="154">
        <v>14</v>
      </c>
      <c r="B278" s="155" t="s">
        <v>44</v>
      </c>
      <c r="C278" s="93">
        <v>1</v>
      </c>
      <c r="D278" s="97" t="s">
        <v>323</v>
      </c>
      <c r="E278" s="97">
        <v>110576982.5139</v>
      </c>
      <c r="F278" s="97">
        <v>0</v>
      </c>
      <c r="G278" s="97">
        <v>5358669.3382000001</v>
      </c>
      <c r="H278" s="110">
        <v>2382282.3572999998</v>
      </c>
      <c r="I278" s="97">
        <v>3549538.0300000003</v>
      </c>
      <c r="J278" s="97">
        <v>0</v>
      </c>
      <c r="K278" s="97">
        <f t="shared" si="68"/>
        <v>3549538.0300000003</v>
      </c>
      <c r="L278" s="111">
        <v>67696056.087899998</v>
      </c>
      <c r="M278" s="98">
        <f t="shared" si="66"/>
        <v>189563528.32730001</v>
      </c>
      <c r="N278" s="92"/>
      <c r="O278" s="156"/>
      <c r="P278" s="99">
        <v>24</v>
      </c>
      <c r="Q278" s="156"/>
      <c r="R278" s="97" t="s">
        <v>846</v>
      </c>
      <c r="S278" s="97">
        <v>83394084.967700005</v>
      </c>
      <c r="T278" s="97">
        <f t="shared" si="64"/>
        <v>-2536017.62</v>
      </c>
      <c r="U278" s="97">
        <v>4041359.3853000002</v>
      </c>
      <c r="V278" s="97">
        <v>1796651.1004000001</v>
      </c>
      <c r="W278" s="97">
        <v>2676962.8599999994</v>
      </c>
      <c r="X278" s="97">
        <v>0</v>
      </c>
      <c r="Y278" s="97">
        <f t="shared" si="59"/>
        <v>2676962.8599999994</v>
      </c>
      <c r="Z278" s="97">
        <v>75109472.098499998</v>
      </c>
      <c r="AA278" s="98">
        <f t="shared" si="67"/>
        <v>164482512.79189998</v>
      </c>
    </row>
    <row r="279" spans="1:27" ht="24.9" customHeight="1" x14ac:dyDescent="0.25">
      <c r="A279" s="154"/>
      <c r="B279" s="156"/>
      <c r="C279" s="93">
        <v>2</v>
      </c>
      <c r="D279" s="97" t="s">
        <v>324</v>
      </c>
      <c r="E279" s="97">
        <v>93169054.617599994</v>
      </c>
      <c r="F279" s="97">
        <v>0</v>
      </c>
      <c r="G279" s="97">
        <v>4515064.0294000003</v>
      </c>
      <c r="H279" s="110">
        <v>2007244.0937999999</v>
      </c>
      <c r="I279" s="97">
        <v>2990740.88</v>
      </c>
      <c r="J279" s="97">
        <v>0</v>
      </c>
      <c r="K279" s="97">
        <f t="shared" si="68"/>
        <v>2990740.88</v>
      </c>
      <c r="L279" s="111">
        <v>59650152.610100001</v>
      </c>
      <c r="M279" s="98">
        <f t="shared" si="66"/>
        <v>162332256.23089999</v>
      </c>
      <c r="N279" s="92"/>
      <c r="O279" s="156"/>
      <c r="P279" s="99">
        <v>25</v>
      </c>
      <c r="Q279" s="156"/>
      <c r="R279" s="97" t="s">
        <v>677</v>
      </c>
      <c r="S279" s="97">
        <v>76313801.017900005</v>
      </c>
      <c r="T279" s="97">
        <f t="shared" si="64"/>
        <v>-2536017.62</v>
      </c>
      <c r="U279" s="97">
        <v>3698241.8607999999</v>
      </c>
      <c r="V279" s="97">
        <v>1644112.7045</v>
      </c>
      <c r="W279" s="97">
        <v>2449684.6699999995</v>
      </c>
      <c r="X279" s="97">
        <v>0</v>
      </c>
      <c r="Y279" s="97">
        <f t="shared" si="59"/>
        <v>2449684.6699999995</v>
      </c>
      <c r="Z279" s="97">
        <v>70658623.845599994</v>
      </c>
      <c r="AA279" s="98">
        <f t="shared" si="67"/>
        <v>152228446.4788</v>
      </c>
    </row>
    <row r="280" spans="1:27" ht="24.9" customHeight="1" x14ac:dyDescent="0.25">
      <c r="A280" s="154"/>
      <c r="B280" s="156"/>
      <c r="C280" s="93">
        <v>3</v>
      </c>
      <c r="D280" s="97" t="s">
        <v>325</v>
      </c>
      <c r="E280" s="97">
        <v>126114190.34190001</v>
      </c>
      <c r="F280" s="97">
        <v>0</v>
      </c>
      <c r="G280" s="97">
        <v>6111617.7119000005</v>
      </c>
      <c r="H280" s="110">
        <v>2717017.6271000002</v>
      </c>
      <c r="I280" s="97">
        <v>4048284.7699999996</v>
      </c>
      <c r="J280" s="97">
        <v>0</v>
      </c>
      <c r="K280" s="97">
        <f t="shared" si="68"/>
        <v>4048284.7699999996</v>
      </c>
      <c r="L280" s="111">
        <v>77808554.202099994</v>
      </c>
      <c r="M280" s="98">
        <f t="shared" si="66"/>
        <v>216799664.653</v>
      </c>
      <c r="N280" s="92"/>
      <c r="O280" s="156"/>
      <c r="P280" s="99">
        <v>26</v>
      </c>
      <c r="Q280" s="156"/>
      <c r="R280" s="97" t="s">
        <v>678</v>
      </c>
      <c r="S280" s="97">
        <v>101158289.92119999</v>
      </c>
      <c r="T280" s="97">
        <f t="shared" si="64"/>
        <v>-2536017.62</v>
      </c>
      <c r="U280" s="97">
        <v>4902230.2306000004</v>
      </c>
      <c r="V280" s="97">
        <v>2179365.0350000001</v>
      </c>
      <c r="W280" s="97">
        <v>3247196.5600000005</v>
      </c>
      <c r="X280" s="97">
        <v>0</v>
      </c>
      <c r="Y280" s="97">
        <f t="shared" si="59"/>
        <v>3247196.5600000005</v>
      </c>
      <c r="Z280" s="97">
        <v>87839565.148000002</v>
      </c>
      <c r="AA280" s="98">
        <f t="shared" si="67"/>
        <v>196790629.2748</v>
      </c>
    </row>
    <row r="281" spans="1:27" ht="24.9" customHeight="1" x14ac:dyDescent="0.25">
      <c r="A281" s="154"/>
      <c r="B281" s="156"/>
      <c r="C281" s="93">
        <v>4</v>
      </c>
      <c r="D281" s="97" t="s">
        <v>326</v>
      </c>
      <c r="E281" s="97">
        <v>118551971.6248</v>
      </c>
      <c r="F281" s="97">
        <v>0</v>
      </c>
      <c r="G281" s="97">
        <v>5745145.1546999998</v>
      </c>
      <c r="H281" s="110">
        <v>2554096.3769999999</v>
      </c>
      <c r="I281" s="97">
        <v>3805536.39</v>
      </c>
      <c r="J281" s="97">
        <v>0</v>
      </c>
      <c r="K281" s="97">
        <f t="shared" si="68"/>
        <v>3805536.39</v>
      </c>
      <c r="L281" s="111">
        <v>73531837.533099994</v>
      </c>
      <c r="M281" s="98">
        <f t="shared" si="66"/>
        <v>204188587.07959998</v>
      </c>
      <c r="N281" s="92"/>
      <c r="O281" s="156"/>
      <c r="P281" s="99">
        <v>27</v>
      </c>
      <c r="Q281" s="156"/>
      <c r="R281" s="97" t="s">
        <v>847</v>
      </c>
      <c r="S281" s="97">
        <v>110214784.2164</v>
      </c>
      <c r="T281" s="97">
        <f t="shared" si="64"/>
        <v>-2536017.62</v>
      </c>
      <c r="U281" s="97">
        <v>5341116.8523000004</v>
      </c>
      <c r="V281" s="97">
        <v>2374479.1183000002</v>
      </c>
      <c r="W281" s="97">
        <v>3537911.41</v>
      </c>
      <c r="X281" s="97">
        <v>0</v>
      </c>
      <c r="Y281" s="97">
        <f t="shared" si="59"/>
        <v>3537911.41</v>
      </c>
      <c r="Z281" s="97">
        <v>95626020.060699999</v>
      </c>
      <c r="AA281" s="98">
        <f t="shared" si="67"/>
        <v>214558294.0377</v>
      </c>
    </row>
    <row r="282" spans="1:27" ht="24.9" customHeight="1" x14ac:dyDescent="0.25">
      <c r="A282" s="154"/>
      <c r="B282" s="156"/>
      <c r="C282" s="93">
        <v>5</v>
      </c>
      <c r="D282" s="97" t="s">
        <v>327</v>
      </c>
      <c r="E282" s="97">
        <v>114626103.8011</v>
      </c>
      <c r="F282" s="97">
        <v>0</v>
      </c>
      <c r="G282" s="97">
        <v>5554893.7380999997</v>
      </c>
      <c r="H282" s="110">
        <v>2469517.0599000002</v>
      </c>
      <c r="I282" s="97">
        <v>3679515.4299999997</v>
      </c>
      <c r="J282" s="97">
        <v>0</v>
      </c>
      <c r="K282" s="97">
        <f t="shared" si="68"/>
        <v>3679515.4299999997</v>
      </c>
      <c r="L282" s="111">
        <v>67769631.054100007</v>
      </c>
      <c r="M282" s="98">
        <f t="shared" si="66"/>
        <v>194099661.08320001</v>
      </c>
      <c r="N282" s="92"/>
      <c r="O282" s="156"/>
      <c r="P282" s="99">
        <v>28</v>
      </c>
      <c r="Q282" s="156"/>
      <c r="R282" s="97" t="s">
        <v>679</v>
      </c>
      <c r="S282" s="97">
        <v>84414046.414399996</v>
      </c>
      <c r="T282" s="97">
        <f t="shared" si="64"/>
        <v>-2536017.62</v>
      </c>
      <c r="U282" s="97">
        <v>4090787.7201999999</v>
      </c>
      <c r="V282" s="97">
        <v>1818625.2590000001</v>
      </c>
      <c r="W282" s="97">
        <v>2709703.78</v>
      </c>
      <c r="X282" s="97">
        <v>0</v>
      </c>
      <c r="Y282" s="97">
        <f t="shared" si="59"/>
        <v>2709703.78</v>
      </c>
      <c r="Z282" s="97">
        <v>75562414.080599993</v>
      </c>
      <c r="AA282" s="98">
        <f t="shared" si="67"/>
        <v>166059559.63419998</v>
      </c>
    </row>
    <row r="283" spans="1:27" ht="24.9" customHeight="1" x14ac:dyDescent="0.25">
      <c r="A283" s="154"/>
      <c r="B283" s="156"/>
      <c r="C283" s="93">
        <v>6</v>
      </c>
      <c r="D283" s="97" t="s">
        <v>328</v>
      </c>
      <c r="E283" s="97">
        <v>110209362.9092</v>
      </c>
      <c r="F283" s="97">
        <v>0</v>
      </c>
      <c r="G283" s="97">
        <v>5340854.1304000001</v>
      </c>
      <c r="H283" s="110">
        <v>2374362.3210999998</v>
      </c>
      <c r="I283" s="97">
        <v>3537737.3800000004</v>
      </c>
      <c r="J283" s="97">
        <v>0</v>
      </c>
      <c r="K283" s="97">
        <f t="shared" si="68"/>
        <v>3537737.3800000004</v>
      </c>
      <c r="L283" s="111">
        <v>64146469.942299999</v>
      </c>
      <c r="M283" s="98">
        <f t="shared" si="66"/>
        <v>185608786.683</v>
      </c>
      <c r="N283" s="92"/>
      <c r="O283" s="156"/>
      <c r="P283" s="99">
        <v>29</v>
      </c>
      <c r="Q283" s="156"/>
      <c r="R283" s="97" t="s">
        <v>680</v>
      </c>
      <c r="S283" s="97">
        <v>101517673.6024</v>
      </c>
      <c r="T283" s="97">
        <f t="shared" si="64"/>
        <v>-2536017.62</v>
      </c>
      <c r="U283" s="97">
        <v>4919646.3173000002</v>
      </c>
      <c r="V283" s="97">
        <v>2187107.6354999999</v>
      </c>
      <c r="W283" s="97">
        <v>3258732.83</v>
      </c>
      <c r="X283" s="97">
        <v>0</v>
      </c>
      <c r="Y283" s="97">
        <f t="shared" si="59"/>
        <v>3258732.83</v>
      </c>
      <c r="Z283" s="97">
        <v>81331865.632699996</v>
      </c>
      <c r="AA283" s="98">
        <f t="shared" si="67"/>
        <v>190679008.39789999</v>
      </c>
    </row>
    <row r="284" spans="1:27" ht="24.9" customHeight="1" x14ac:dyDescent="0.25">
      <c r="A284" s="154"/>
      <c r="B284" s="156"/>
      <c r="C284" s="93">
        <v>7</v>
      </c>
      <c r="D284" s="97" t="s">
        <v>329</v>
      </c>
      <c r="E284" s="97">
        <v>111276841.47060001</v>
      </c>
      <c r="F284" s="97">
        <v>0</v>
      </c>
      <c r="G284" s="97">
        <v>5392585.1912000002</v>
      </c>
      <c r="H284" s="110">
        <v>2397360.1934000002</v>
      </c>
      <c r="I284" s="97">
        <v>3572003.6100000003</v>
      </c>
      <c r="J284" s="97">
        <v>0</v>
      </c>
      <c r="K284" s="97">
        <f t="shared" si="68"/>
        <v>3572003.6100000003</v>
      </c>
      <c r="L284" s="111">
        <v>69084361.986699998</v>
      </c>
      <c r="M284" s="98">
        <f t="shared" si="66"/>
        <v>191723152.45190001</v>
      </c>
      <c r="N284" s="92"/>
      <c r="O284" s="156"/>
      <c r="P284" s="99">
        <v>30</v>
      </c>
      <c r="Q284" s="156"/>
      <c r="R284" s="97" t="s">
        <v>848</v>
      </c>
      <c r="S284" s="97">
        <v>85714789.305099994</v>
      </c>
      <c r="T284" s="97">
        <f t="shared" si="64"/>
        <v>-2536017.62</v>
      </c>
      <c r="U284" s="97">
        <v>4153823.0002000001</v>
      </c>
      <c r="V284" s="97">
        <v>1846648.6033000001</v>
      </c>
      <c r="W284" s="97">
        <v>2751457.83</v>
      </c>
      <c r="X284" s="97">
        <v>0</v>
      </c>
      <c r="Y284" s="97">
        <f t="shared" si="59"/>
        <v>2751457.83</v>
      </c>
      <c r="Z284" s="97">
        <v>77986390.683699995</v>
      </c>
      <c r="AA284" s="98">
        <f t="shared" si="67"/>
        <v>169917091.80229998</v>
      </c>
    </row>
    <row r="285" spans="1:27" ht="24.9" customHeight="1" x14ac:dyDescent="0.25">
      <c r="A285" s="154"/>
      <c r="B285" s="156"/>
      <c r="C285" s="93">
        <v>8</v>
      </c>
      <c r="D285" s="97" t="s">
        <v>330</v>
      </c>
      <c r="E285" s="97">
        <v>120436848.1503</v>
      </c>
      <c r="F285" s="97">
        <v>0</v>
      </c>
      <c r="G285" s="97">
        <v>5836488.1248000003</v>
      </c>
      <c r="H285" s="110">
        <v>2594704.3585999999</v>
      </c>
      <c r="I285" s="97">
        <v>3866041.21</v>
      </c>
      <c r="J285" s="97">
        <v>0</v>
      </c>
      <c r="K285" s="97">
        <f t="shared" si="68"/>
        <v>3866041.21</v>
      </c>
      <c r="L285" s="111">
        <v>75352974.090599999</v>
      </c>
      <c r="M285" s="98">
        <f t="shared" si="66"/>
        <v>208087055.93430001</v>
      </c>
      <c r="N285" s="92"/>
      <c r="O285" s="156"/>
      <c r="P285" s="99">
        <v>31</v>
      </c>
      <c r="Q285" s="156"/>
      <c r="R285" s="97" t="s">
        <v>681</v>
      </c>
      <c r="S285" s="97">
        <v>86088972.656599998</v>
      </c>
      <c r="T285" s="97">
        <f t="shared" si="64"/>
        <v>-2536017.62</v>
      </c>
      <c r="U285" s="97">
        <v>4171956.2935000001</v>
      </c>
      <c r="V285" s="97">
        <v>1854710.0495</v>
      </c>
      <c r="W285" s="97">
        <v>2763469.17</v>
      </c>
      <c r="X285" s="97">
        <v>0</v>
      </c>
      <c r="Y285" s="97">
        <f t="shared" si="59"/>
        <v>2763469.17</v>
      </c>
      <c r="Z285" s="97">
        <v>79534088.190200001</v>
      </c>
      <c r="AA285" s="98">
        <f t="shared" si="67"/>
        <v>171877178.73980001</v>
      </c>
    </row>
    <row r="286" spans="1:27" ht="24.9" customHeight="1" x14ac:dyDescent="0.25">
      <c r="A286" s="154"/>
      <c r="B286" s="156"/>
      <c r="C286" s="93">
        <v>9</v>
      </c>
      <c r="D286" s="97" t="s">
        <v>331</v>
      </c>
      <c r="E286" s="97">
        <v>109588661.1023</v>
      </c>
      <c r="F286" s="97">
        <v>0</v>
      </c>
      <c r="G286" s="97">
        <v>5310774.3101000004</v>
      </c>
      <c r="H286" s="110">
        <v>2360989.8547999999</v>
      </c>
      <c r="I286" s="97">
        <v>3517812.7600000002</v>
      </c>
      <c r="J286" s="97">
        <v>0</v>
      </c>
      <c r="K286" s="97">
        <f t="shared" si="68"/>
        <v>3517812.7600000002</v>
      </c>
      <c r="L286" s="111">
        <v>61349621.906000003</v>
      </c>
      <c r="M286" s="98">
        <f t="shared" si="66"/>
        <v>182127859.9332</v>
      </c>
      <c r="N286" s="92"/>
      <c r="O286" s="156"/>
      <c r="P286" s="99">
        <v>32</v>
      </c>
      <c r="Q286" s="156"/>
      <c r="R286" s="97" t="s">
        <v>682</v>
      </c>
      <c r="S286" s="97">
        <v>85670930.419500008</v>
      </c>
      <c r="T286" s="97">
        <f t="shared" si="64"/>
        <v>-2536017.62</v>
      </c>
      <c r="U286" s="97">
        <v>4151697.5553000001</v>
      </c>
      <c r="V286" s="97">
        <v>1845703.7027</v>
      </c>
      <c r="W286" s="97">
        <v>2750049.95</v>
      </c>
      <c r="X286" s="97">
        <v>0</v>
      </c>
      <c r="Y286" s="97">
        <f t="shared" si="59"/>
        <v>2750049.95</v>
      </c>
      <c r="Z286" s="97">
        <v>76284672.916899994</v>
      </c>
      <c r="AA286" s="98">
        <f t="shared" si="67"/>
        <v>168167036.9244</v>
      </c>
    </row>
    <row r="287" spans="1:27" ht="24.9" customHeight="1" x14ac:dyDescent="0.25">
      <c r="A287" s="154"/>
      <c r="B287" s="156"/>
      <c r="C287" s="93">
        <v>10</v>
      </c>
      <c r="D287" s="97" t="s">
        <v>332</v>
      </c>
      <c r="E287" s="97">
        <v>102483755.2269</v>
      </c>
      <c r="F287" s="97">
        <v>0</v>
      </c>
      <c r="G287" s="97">
        <v>4966463.5831000004</v>
      </c>
      <c r="H287" s="110">
        <v>2207921.0016000001</v>
      </c>
      <c r="I287" s="97">
        <v>3289744.2</v>
      </c>
      <c r="J287" s="97">
        <v>0</v>
      </c>
      <c r="K287" s="97">
        <f t="shared" si="68"/>
        <v>3289744.2</v>
      </c>
      <c r="L287" s="111">
        <v>61485404.568599999</v>
      </c>
      <c r="M287" s="98">
        <f t="shared" si="66"/>
        <v>174433288.58020002</v>
      </c>
      <c r="N287" s="92"/>
      <c r="O287" s="157"/>
      <c r="P287" s="99">
        <v>33</v>
      </c>
      <c r="Q287" s="157"/>
      <c r="R287" s="97" t="s">
        <v>683</v>
      </c>
      <c r="S287" s="97">
        <v>98751996.059600011</v>
      </c>
      <c r="T287" s="97">
        <f t="shared" si="64"/>
        <v>-2536017.62</v>
      </c>
      <c r="U287" s="97">
        <v>4785618.8629999999</v>
      </c>
      <c r="V287" s="97">
        <v>2127523.5822000001</v>
      </c>
      <c r="W287" s="97">
        <v>3169954.1599999997</v>
      </c>
      <c r="X287" s="97">
        <v>0</v>
      </c>
      <c r="Y287" s="97">
        <f t="shared" si="59"/>
        <v>3169954.1599999997</v>
      </c>
      <c r="Z287" s="97">
        <v>80262842.609300002</v>
      </c>
      <c r="AA287" s="98">
        <f t="shared" si="67"/>
        <v>186561917.6541</v>
      </c>
    </row>
    <row r="288" spans="1:27" ht="24.9" customHeight="1" x14ac:dyDescent="0.25">
      <c r="A288" s="154"/>
      <c r="B288" s="156"/>
      <c r="C288" s="93">
        <v>11</v>
      </c>
      <c r="D288" s="97" t="s">
        <v>333</v>
      </c>
      <c r="E288" s="97">
        <v>107293602.79540001</v>
      </c>
      <c r="F288" s="97">
        <v>0</v>
      </c>
      <c r="G288" s="97">
        <v>5199553.5269999998</v>
      </c>
      <c r="H288" s="110">
        <v>2311544.8727000002</v>
      </c>
      <c r="I288" s="97">
        <v>3444141.04</v>
      </c>
      <c r="J288" s="97">
        <v>0</v>
      </c>
      <c r="K288" s="97">
        <f t="shared" si="68"/>
        <v>3444141.04</v>
      </c>
      <c r="L288" s="111">
        <v>61530249.0726</v>
      </c>
      <c r="M288" s="98">
        <f t="shared" si="66"/>
        <v>179779091.30770001</v>
      </c>
      <c r="N288" s="92"/>
      <c r="O288" s="93"/>
      <c r="P288" s="162" t="s">
        <v>931</v>
      </c>
      <c r="Q288" s="163"/>
      <c r="R288" s="100"/>
      <c r="S288" s="100">
        <f>SUM(S255:S287)</f>
        <v>3186641422.5552001</v>
      </c>
      <c r="T288" s="100">
        <f t="shared" ref="T288:Z288" si="70">SUM(T255:T287)</f>
        <v>-83688581.460000008</v>
      </c>
      <c r="U288" s="100">
        <f t="shared" si="70"/>
        <v>154427777.76799998</v>
      </c>
      <c r="V288" s="100">
        <f t="shared" si="70"/>
        <v>68653344.18599999</v>
      </c>
      <c r="W288" s="100">
        <f t="shared" si="70"/>
        <v>102291676.33</v>
      </c>
      <c r="X288" s="100">
        <f t="shared" si="70"/>
        <v>0</v>
      </c>
      <c r="Y288" s="100">
        <f t="shared" si="59"/>
        <v>102291676.33</v>
      </c>
      <c r="Z288" s="100">
        <f t="shared" si="70"/>
        <v>2761506950.2509999</v>
      </c>
      <c r="AA288" s="101">
        <f t="shared" si="67"/>
        <v>6189832589.6301994</v>
      </c>
    </row>
    <row r="289" spans="1:27" ht="24.9" customHeight="1" x14ac:dyDescent="0.25">
      <c r="A289" s="154"/>
      <c r="B289" s="156"/>
      <c r="C289" s="93">
        <v>12</v>
      </c>
      <c r="D289" s="97" t="s">
        <v>334</v>
      </c>
      <c r="E289" s="97">
        <v>104174566.68870001</v>
      </c>
      <c r="F289" s="97">
        <v>0</v>
      </c>
      <c r="G289" s="97">
        <v>5048401.9694999997</v>
      </c>
      <c r="H289" s="110">
        <v>2244348.0247999998</v>
      </c>
      <c r="I289" s="97">
        <v>3344019.5</v>
      </c>
      <c r="J289" s="97">
        <v>0</v>
      </c>
      <c r="K289" s="97">
        <f t="shared" si="68"/>
        <v>3344019.5</v>
      </c>
      <c r="L289" s="111">
        <v>61270550.6774</v>
      </c>
      <c r="M289" s="98">
        <f t="shared" si="66"/>
        <v>176081886.86040002</v>
      </c>
      <c r="N289" s="92"/>
      <c r="O289" s="155">
        <v>31</v>
      </c>
      <c r="P289" s="99">
        <v>1</v>
      </c>
      <c r="Q289" s="155" t="s">
        <v>61</v>
      </c>
      <c r="R289" s="97" t="s">
        <v>684</v>
      </c>
      <c r="S289" s="97">
        <v>116486544.87750001</v>
      </c>
      <c r="T289" s="97">
        <v>0</v>
      </c>
      <c r="U289" s="97">
        <v>5645052.5429999996</v>
      </c>
      <c r="V289" s="97">
        <v>2509598.6019000001</v>
      </c>
      <c r="W289" s="97">
        <v>3739235.89</v>
      </c>
      <c r="X289" s="97">
        <f t="shared" ref="X289:X329" si="71">W289/2</f>
        <v>1869617.9450000001</v>
      </c>
      <c r="Y289" s="97">
        <f t="shared" si="59"/>
        <v>1869617.9450000001</v>
      </c>
      <c r="Z289" s="97">
        <v>62469017.635300003</v>
      </c>
      <c r="AA289" s="98">
        <f t="shared" si="67"/>
        <v>188979831.6027</v>
      </c>
    </row>
    <row r="290" spans="1:27" ht="24.9" customHeight="1" x14ac:dyDescent="0.25">
      <c r="A290" s="154"/>
      <c r="B290" s="156"/>
      <c r="C290" s="93">
        <v>13</v>
      </c>
      <c r="D290" s="97" t="s">
        <v>335</v>
      </c>
      <c r="E290" s="97">
        <v>134919691.75229999</v>
      </c>
      <c r="F290" s="97">
        <v>0</v>
      </c>
      <c r="G290" s="97">
        <v>6538340.9714000002</v>
      </c>
      <c r="H290" s="110">
        <v>2906724.2927000001</v>
      </c>
      <c r="I290" s="97">
        <v>4330942.7100000009</v>
      </c>
      <c r="J290" s="97">
        <v>0</v>
      </c>
      <c r="K290" s="97">
        <f t="shared" si="68"/>
        <v>4330942.7100000009</v>
      </c>
      <c r="L290" s="111">
        <v>81623959.580500007</v>
      </c>
      <c r="M290" s="98">
        <f t="shared" si="66"/>
        <v>230319659.30689999</v>
      </c>
      <c r="N290" s="92"/>
      <c r="O290" s="156"/>
      <c r="P290" s="99">
        <v>2</v>
      </c>
      <c r="Q290" s="156"/>
      <c r="R290" s="97" t="s">
        <v>525</v>
      </c>
      <c r="S290" s="97">
        <v>117506243.6717</v>
      </c>
      <c r="T290" s="97">
        <v>0</v>
      </c>
      <c r="U290" s="97">
        <v>5694468.1492999997</v>
      </c>
      <c r="V290" s="97">
        <v>2531567.1017999998</v>
      </c>
      <c r="W290" s="97">
        <v>3771968.36</v>
      </c>
      <c r="X290" s="97">
        <f t="shared" si="71"/>
        <v>1885984.18</v>
      </c>
      <c r="Y290" s="97">
        <f t="shared" si="59"/>
        <v>1885984.18</v>
      </c>
      <c r="Z290" s="97">
        <v>63917032.929499999</v>
      </c>
      <c r="AA290" s="98">
        <f t="shared" si="67"/>
        <v>191535296.0323</v>
      </c>
    </row>
    <row r="291" spans="1:27" ht="24.9" customHeight="1" x14ac:dyDescent="0.25">
      <c r="A291" s="154"/>
      <c r="B291" s="156"/>
      <c r="C291" s="93">
        <v>14</v>
      </c>
      <c r="D291" s="97" t="s">
        <v>336</v>
      </c>
      <c r="E291" s="97">
        <v>92573886.339499995</v>
      </c>
      <c r="F291" s="97">
        <v>0</v>
      </c>
      <c r="G291" s="97">
        <v>4486221.5891000004</v>
      </c>
      <c r="H291" s="110">
        <v>1994421.7246000001</v>
      </c>
      <c r="I291" s="97">
        <v>2971635.8899999997</v>
      </c>
      <c r="J291" s="97">
        <v>0</v>
      </c>
      <c r="K291" s="97">
        <f t="shared" si="68"/>
        <v>2971635.8899999997</v>
      </c>
      <c r="L291" s="111">
        <v>58758758.792000003</v>
      </c>
      <c r="M291" s="98">
        <f t="shared" si="66"/>
        <v>160784924.33520001</v>
      </c>
      <c r="N291" s="92"/>
      <c r="O291" s="156"/>
      <c r="P291" s="99">
        <v>3</v>
      </c>
      <c r="Q291" s="156"/>
      <c r="R291" s="97" t="s">
        <v>685</v>
      </c>
      <c r="S291" s="97">
        <v>116994197.4686</v>
      </c>
      <c r="T291" s="97">
        <v>0</v>
      </c>
      <c r="U291" s="97">
        <v>5669653.8865</v>
      </c>
      <c r="V291" s="97">
        <v>2520535.5236</v>
      </c>
      <c r="W291" s="97">
        <v>3755531.61</v>
      </c>
      <c r="X291" s="97">
        <f t="shared" si="71"/>
        <v>1877765.8049999999</v>
      </c>
      <c r="Y291" s="97">
        <f t="shared" si="59"/>
        <v>1877765.8049999999</v>
      </c>
      <c r="Z291" s="97">
        <v>62867121.909199998</v>
      </c>
      <c r="AA291" s="98">
        <f t="shared" si="67"/>
        <v>189929274.59290001</v>
      </c>
    </row>
    <row r="292" spans="1:27" ht="24.9" customHeight="1" x14ac:dyDescent="0.25">
      <c r="A292" s="154"/>
      <c r="B292" s="156"/>
      <c r="C292" s="93">
        <v>15</v>
      </c>
      <c r="D292" s="97" t="s">
        <v>337</v>
      </c>
      <c r="E292" s="97">
        <v>102464321.3031</v>
      </c>
      <c r="F292" s="97">
        <v>0</v>
      </c>
      <c r="G292" s="97">
        <v>4965521.7959000003</v>
      </c>
      <c r="H292" s="110">
        <v>2207502.3149999999</v>
      </c>
      <c r="I292" s="97">
        <v>3289120.36</v>
      </c>
      <c r="J292" s="97">
        <v>0</v>
      </c>
      <c r="K292" s="97">
        <f t="shared" si="68"/>
        <v>3289120.36</v>
      </c>
      <c r="L292" s="111">
        <v>65239226.825800002</v>
      </c>
      <c r="M292" s="98">
        <f t="shared" si="66"/>
        <v>178165692.59979999</v>
      </c>
      <c r="N292" s="92"/>
      <c r="O292" s="156"/>
      <c r="P292" s="99">
        <v>4</v>
      </c>
      <c r="Q292" s="156"/>
      <c r="R292" s="97" t="s">
        <v>686</v>
      </c>
      <c r="S292" s="97">
        <v>88821119.212200001</v>
      </c>
      <c r="T292" s="97">
        <v>0</v>
      </c>
      <c r="U292" s="97">
        <v>4304358.8031000001</v>
      </c>
      <c r="V292" s="97">
        <v>1913571.7076999999</v>
      </c>
      <c r="W292" s="97">
        <v>2851171.4899999998</v>
      </c>
      <c r="X292" s="97">
        <f t="shared" si="71"/>
        <v>1425585.7449999999</v>
      </c>
      <c r="Y292" s="97">
        <f t="shared" si="59"/>
        <v>1425585.7449999999</v>
      </c>
      <c r="Z292" s="97">
        <v>51268509.409500003</v>
      </c>
      <c r="AA292" s="98">
        <f t="shared" si="67"/>
        <v>147733144.8775</v>
      </c>
    </row>
    <row r="293" spans="1:27" ht="24.9" customHeight="1" x14ac:dyDescent="0.25">
      <c r="A293" s="154"/>
      <c r="B293" s="156"/>
      <c r="C293" s="93">
        <v>16</v>
      </c>
      <c r="D293" s="97" t="s">
        <v>338</v>
      </c>
      <c r="E293" s="97">
        <v>116346870.61219999</v>
      </c>
      <c r="F293" s="97">
        <v>0</v>
      </c>
      <c r="G293" s="97">
        <v>5638283.7905999999</v>
      </c>
      <c r="H293" s="110">
        <v>2506589.4446</v>
      </c>
      <c r="I293" s="97">
        <v>3734752.31</v>
      </c>
      <c r="J293" s="97">
        <v>0</v>
      </c>
      <c r="K293" s="97">
        <f t="shared" si="68"/>
        <v>3734752.31</v>
      </c>
      <c r="L293" s="111">
        <v>72176509.208299994</v>
      </c>
      <c r="M293" s="98">
        <f t="shared" si="66"/>
        <v>200403005.36570001</v>
      </c>
      <c r="N293" s="92"/>
      <c r="O293" s="156"/>
      <c r="P293" s="99">
        <v>5</v>
      </c>
      <c r="Q293" s="156"/>
      <c r="R293" s="97" t="s">
        <v>687</v>
      </c>
      <c r="S293" s="97">
        <v>154536625.40040001</v>
      </c>
      <c r="T293" s="97">
        <v>0</v>
      </c>
      <c r="U293" s="97">
        <v>7488996.8716000002</v>
      </c>
      <c r="V293" s="97">
        <v>3329353.6127999998</v>
      </c>
      <c r="W293" s="97">
        <v>4960649.28</v>
      </c>
      <c r="X293" s="97">
        <f t="shared" si="71"/>
        <v>2480324.64</v>
      </c>
      <c r="Y293" s="97">
        <f t="shared" si="59"/>
        <v>2480324.64</v>
      </c>
      <c r="Z293" s="97">
        <v>94201563.289900005</v>
      </c>
      <c r="AA293" s="98">
        <f t="shared" si="67"/>
        <v>262036863.81470001</v>
      </c>
    </row>
    <row r="294" spans="1:27" ht="24.9" customHeight="1" x14ac:dyDescent="0.25">
      <c r="A294" s="154"/>
      <c r="B294" s="157"/>
      <c r="C294" s="93">
        <v>17</v>
      </c>
      <c r="D294" s="97" t="s">
        <v>339</v>
      </c>
      <c r="E294" s="97">
        <v>96351288.756200001</v>
      </c>
      <c r="F294" s="97">
        <v>0</v>
      </c>
      <c r="G294" s="97">
        <v>4669278.2257000003</v>
      </c>
      <c r="H294" s="110">
        <v>2075802.4868000001</v>
      </c>
      <c r="I294" s="97">
        <v>3092891.08</v>
      </c>
      <c r="J294" s="97">
        <v>0</v>
      </c>
      <c r="K294" s="97">
        <f t="shared" si="68"/>
        <v>3092891.08</v>
      </c>
      <c r="L294" s="111">
        <v>58495562.775399998</v>
      </c>
      <c r="M294" s="98">
        <f t="shared" si="66"/>
        <v>164684823.32410002</v>
      </c>
      <c r="N294" s="92"/>
      <c r="O294" s="156"/>
      <c r="P294" s="99">
        <v>6</v>
      </c>
      <c r="Q294" s="156"/>
      <c r="R294" s="97" t="s">
        <v>688</v>
      </c>
      <c r="S294" s="97">
        <v>133634863.06019999</v>
      </c>
      <c r="T294" s="97">
        <v>0</v>
      </c>
      <c r="U294" s="97">
        <v>6476076.9091999996</v>
      </c>
      <c r="V294" s="97">
        <v>2879043.8058000002</v>
      </c>
      <c r="W294" s="97">
        <v>4289699.51</v>
      </c>
      <c r="X294" s="97">
        <f t="shared" si="71"/>
        <v>2144849.7549999999</v>
      </c>
      <c r="Y294" s="97">
        <f t="shared" si="59"/>
        <v>2144849.7549999999</v>
      </c>
      <c r="Z294" s="97">
        <v>78888976.435000002</v>
      </c>
      <c r="AA294" s="98">
        <f t="shared" si="67"/>
        <v>224023809.96519998</v>
      </c>
    </row>
    <row r="295" spans="1:27" ht="24.9" customHeight="1" x14ac:dyDescent="0.25">
      <c r="A295" s="93"/>
      <c r="B295" s="161" t="s">
        <v>932</v>
      </c>
      <c r="C295" s="162"/>
      <c r="D295" s="100"/>
      <c r="E295" s="100">
        <f>SUM(E278:E294)</f>
        <v>1871158000.006</v>
      </c>
      <c r="F295" s="100">
        <f t="shared" ref="F295:J295" si="72">SUM(F278:F294)</f>
        <v>0</v>
      </c>
      <c r="G295" s="100">
        <f t="shared" si="72"/>
        <v>90678157.181100026</v>
      </c>
      <c r="H295" s="100">
        <f>SUM(H278:H294)</f>
        <v>40312428.4058</v>
      </c>
      <c r="I295" s="100">
        <f t="shared" si="72"/>
        <v>60064457.550000004</v>
      </c>
      <c r="J295" s="100">
        <f t="shared" si="72"/>
        <v>0</v>
      </c>
      <c r="K295" s="100">
        <f t="shared" si="68"/>
        <v>60064457.550000004</v>
      </c>
      <c r="L295" s="100">
        <f>SUM(L278:L294)</f>
        <v>1136969880.9135001</v>
      </c>
      <c r="M295" s="101">
        <f t="shared" si="66"/>
        <v>3199182924.0564003</v>
      </c>
      <c r="N295" s="92"/>
      <c r="O295" s="156"/>
      <c r="P295" s="99">
        <v>7</v>
      </c>
      <c r="Q295" s="156"/>
      <c r="R295" s="97" t="s">
        <v>689</v>
      </c>
      <c r="S295" s="97">
        <v>117310495.92910001</v>
      </c>
      <c r="T295" s="97">
        <v>0</v>
      </c>
      <c r="U295" s="97">
        <v>5684982.0214</v>
      </c>
      <c r="V295" s="97">
        <v>2527349.8916000002</v>
      </c>
      <c r="W295" s="97">
        <v>3765684.84</v>
      </c>
      <c r="X295" s="97">
        <f t="shared" si="71"/>
        <v>1882842.42</v>
      </c>
      <c r="Y295" s="97">
        <f t="shared" si="59"/>
        <v>1882842.42</v>
      </c>
      <c r="Z295" s="97">
        <v>61298688.503899999</v>
      </c>
      <c r="AA295" s="98">
        <f t="shared" si="67"/>
        <v>188704358.766</v>
      </c>
    </row>
    <row r="296" spans="1:27" ht="24.9" customHeight="1" x14ac:dyDescent="0.25">
      <c r="A296" s="154">
        <v>15</v>
      </c>
      <c r="B296" s="155" t="s">
        <v>933</v>
      </c>
      <c r="C296" s="93">
        <v>1</v>
      </c>
      <c r="D296" s="97" t="s">
        <v>340</v>
      </c>
      <c r="E296" s="97">
        <v>153730177.95699999</v>
      </c>
      <c r="F296" s="113">
        <f>-4907596.13</f>
        <v>-4907596.13</v>
      </c>
      <c r="G296" s="113">
        <v>7449915.6353000002</v>
      </c>
      <c r="H296" s="110">
        <v>3311979.4227</v>
      </c>
      <c r="I296" s="97">
        <v>4934762.1899999995</v>
      </c>
      <c r="J296" s="97">
        <v>0</v>
      </c>
      <c r="K296" s="97">
        <f t="shared" si="68"/>
        <v>4934762.1899999995</v>
      </c>
      <c r="L296" s="111">
        <v>92398630.973100007</v>
      </c>
      <c r="M296" s="98">
        <f t="shared" si="66"/>
        <v>256917870.04809999</v>
      </c>
      <c r="N296" s="92"/>
      <c r="O296" s="156"/>
      <c r="P296" s="99">
        <v>8</v>
      </c>
      <c r="Q296" s="156"/>
      <c r="R296" s="97" t="s">
        <v>690</v>
      </c>
      <c r="S296" s="97">
        <v>103604091.60089999</v>
      </c>
      <c r="T296" s="97">
        <v>0</v>
      </c>
      <c r="U296" s="97">
        <v>5020756.1857000003</v>
      </c>
      <c r="V296" s="97">
        <v>2232057.6483999998</v>
      </c>
      <c r="W296" s="97">
        <v>3325707.17</v>
      </c>
      <c r="X296" s="97">
        <f t="shared" si="71"/>
        <v>1662853.585</v>
      </c>
      <c r="Y296" s="97">
        <f t="shared" si="59"/>
        <v>1662853.585</v>
      </c>
      <c r="Z296" s="97">
        <v>55743216.4375</v>
      </c>
      <c r="AA296" s="98">
        <f t="shared" si="67"/>
        <v>168262975.45749998</v>
      </c>
    </row>
    <row r="297" spans="1:27" ht="24.9" customHeight="1" x14ac:dyDescent="0.25">
      <c r="A297" s="154"/>
      <c r="B297" s="156"/>
      <c r="C297" s="93">
        <v>2</v>
      </c>
      <c r="D297" s="97" t="s">
        <v>341</v>
      </c>
      <c r="E297" s="97">
        <v>111643850.64050001</v>
      </c>
      <c r="F297" s="113">
        <f t="shared" ref="F297:F306" si="73">-4907596.13</f>
        <v>-4907596.13</v>
      </c>
      <c r="G297" s="97">
        <v>5410370.8168000001</v>
      </c>
      <c r="H297" s="110">
        <v>2405267.0784</v>
      </c>
      <c r="I297" s="97">
        <v>3583784.65</v>
      </c>
      <c r="J297" s="97">
        <v>0</v>
      </c>
      <c r="K297" s="97">
        <f t="shared" si="68"/>
        <v>3583784.65</v>
      </c>
      <c r="L297" s="111">
        <v>76746275.173999995</v>
      </c>
      <c r="M297" s="98">
        <f t="shared" si="66"/>
        <v>194881952.22970003</v>
      </c>
      <c r="N297" s="92"/>
      <c r="O297" s="156"/>
      <c r="P297" s="99">
        <v>9</v>
      </c>
      <c r="Q297" s="156"/>
      <c r="R297" s="97" t="s">
        <v>691</v>
      </c>
      <c r="S297" s="97">
        <v>106264201.5962</v>
      </c>
      <c r="T297" s="97">
        <v>0</v>
      </c>
      <c r="U297" s="97">
        <v>5149667.7325999998</v>
      </c>
      <c r="V297" s="97">
        <v>2289367.3431000002</v>
      </c>
      <c r="W297" s="97">
        <v>3411097.0999999996</v>
      </c>
      <c r="X297" s="97">
        <f t="shared" si="71"/>
        <v>1705548.5499999998</v>
      </c>
      <c r="Y297" s="97">
        <f t="shared" si="59"/>
        <v>1705548.5499999998</v>
      </c>
      <c r="Z297" s="97">
        <v>58143958.840800002</v>
      </c>
      <c r="AA297" s="98">
        <f t="shared" si="67"/>
        <v>173552744.0627</v>
      </c>
    </row>
    <row r="298" spans="1:27" ht="24.9" customHeight="1" x14ac:dyDescent="0.25">
      <c r="A298" s="154"/>
      <c r="B298" s="156"/>
      <c r="C298" s="93">
        <v>3</v>
      </c>
      <c r="D298" s="97" t="s">
        <v>821</v>
      </c>
      <c r="E298" s="97">
        <v>112367082.7685</v>
      </c>
      <c r="F298" s="113">
        <f t="shared" si="73"/>
        <v>-4907596.13</v>
      </c>
      <c r="G298" s="97">
        <v>5445419.3569</v>
      </c>
      <c r="H298" s="110">
        <v>2420848.4687000001</v>
      </c>
      <c r="I298" s="97">
        <v>3607000.5100000002</v>
      </c>
      <c r="J298" s="97">
        <v>0</v>
      </c>
      <c r="K298" s="97">
        <f t="shared" si="68"/>
        <v>3607000.5100000002</v>
      </c>
      <c r="L298" s="111">
        <v>75446534.047700003</v>
      </c>
      <c r="M298" s="98">
        <f t="shared" si="66"/>
        <v>194379289.02180004</v>
      </c>
      <c r="N298" s="92"/>
      <c r="O298" s="156"/>
      <c r="P298" s="99">
        <v>10</v>
      </c>
      <c r="Q298" s="156"/>
      <c r="R298" s="97" t="s">
        <v>692</v>
      </c>
      <c r="S298" s="97">
        <v>100806995.3512</v>
      </c>
      <c r="T298" s="97">
        <v>0</v>
      </c>
      <c r="U298" s="97">
        <v>4885206.1501000002</v>
      </c>
      <c r="V298" s="97">
        <v>2171796.7071000002</v>
      </c>
      <c r="W298" s="97">
        <v>3235919.94</v>
      </c>
      <c r="X298" s="97">
        <f t="shared" si="71"/>
        <v>1617959.97</v>
      </c>
      <c r="Y298" s="97">
        <f t="shared" ref="Y298:Y361" si="74">W298-X298</f>
        <v>1617959.97</v>
      </c>
      <c r="Z298" s="97">
        <v>53854625.751400001</v>
      </c>
      <c r="AA298" s="98">
        <f t="shared" si="67"/>
        <v>163336583.9298</v>
      </c>
    </row>
    <row r="299" spans="1:27" ht="24.9" customHeight="1" x14ac:dyDescent="0.25">
      <c r="A299" s="154"/>
      <c r="B299" s="156"/>
      <c r="C299" s="93">
        <v>4</v>
      </c>
      <c r="D299" s="97" t="s">
        <v>342</v>
      </c>
      <c r="E299" s="97">
        <v>122439099.3089</v>
      </c>
      <c r="F299" s="113">
        <f t="shared" si="73"/>
        <v>-4907596.13</v>
      </c>
      <c r="G299" s="97">
        <v>5933519.1856000004</v>
      </c>
      <c r="H299" s="110">
        <v>2637841.0721999998</v>
      </c>
      <c r="I299" s="97">
        <v>3930313.79</v>
      </c>
      <c r="J299" s="97">
        <v>0</v>
      </c>
      <c r="K299" s="97">
        <f t="shared" si="68"/>
        <v>3930313.79</v>
      </c>
      <c r="L299" s="111">
        <v>76076855.405100003</v>
      </c>
      <c r="M299" s="98">
        <f t="shared" si="66"/>
        <v>206110032.6318</v>
      </c>
      <c r="N299" s="92"/>
      <c r="O299" s="156"/>
      <c r="P299" s="99">
        <v>11</v>
      </c>
      <c r="Q299" s="156"/>
      <c r="R299" s="97" t="s">
        <v>693</v>
      </c>
      <c r="S299" s="97">
        <v>139277937.97340003</v>
      </c>
      <c r="T299" s="97">
        <v>0</v>
      </c>
      <c r="U299" s="97">
        <v>6749545.8702999996</v>
      </c>
      <c r="V299" s="97">
        <v>3000618.8163000001</v>
      </c>
      <c r="W299" s="97">
        <v>4470843.08</v>
      </c>
      <c r="X299" s="97">
        <f t="shared" si="71"/>
        <v>2235421.54</v>
      </c>
      <c r="Y299" s="97">
        <f t="shared" si="74"/>
        <v>2235421.54</v>
      </c>
      <c r="Z299" s="97">
        <v>77416852.535500005</v>
      </c>
      <c r="AA299" s="98">
        <f t="shared" si="67"/>
        <v>228680376.73550004</v>
      </c>
    </row>
    <row r="300" spans="1:27" ht="24.9" customHeight="1" x14ac:dyDescent="0.25">
      <c r="A300" s="154"/>
      <c r="B300" s="156"/>
      <c r="C300" s="93">
        <v>5</v>
      </c>
      <c r="D300" s="97" t="s">
        <v>343</v>
      </c>
      <c r="E300" s="97">
        <v>119088780.83189999</v>
      </c>
      <c r="F300" s="113">
        <f t="shared" si="73"/>
        <v>-4907596.13</v>
      </c>
      <c r="G300" s="97">
        <v>5771159.4570000004</v>
      </c>
      <c r="H300" s="110">
        <v>2565661.4520999999</v>
      </c>
      <c r="I300" s="97">
        <v>3822768.05</v>
      </c>
      <c r="J300" s="97">
        <v>0</v>
      </c>
      <c r="K300" s="97">
        <f t="shared" si="68"/>
        <v>3822768.05</v>
      </c>
      <c r="L300" s="111">
        <v>79686525.691200003</v>
      </c>
      <c r="M300" s="98">
        <f t="shared" si="66"/>
        <v>206027299.35219997</v>
      </c>
      <c r="N300" s="92"/>
      <c r="O300" s="156"/>
      <c r="P300" s="99">
        <v>12</v>
      </c>
      <c r="Q300" s="156"/>
      <c r="R300" s="97" t="s">
        <v>694</v>
      </c>
      <c r="S300" s="97">
        <v>93769197.006600007</v>
      </c>
      <c r="T300" s="97">
        <v>0</v>
      </c>
      <c r="U300" s="97">
        <v>4544147.5197999999</v>
      </c>
      <c r="V300" s="97">
        <v>2020173.6255999999</v>
      </c>
      <c r="W300" s="97">
        <v>3010005.5500000003</v>
      </c>
      <c r="X300" s="97">
        <f t="shared" si="71"/>
        <v>1505002.7750000001</v>
      </c>
      <c r="Y300" s="97">
        <f t="shared" si="74"/>
        <v>1505002.7750000001</v>
      </c>
      <c r="Z300" s="97">
        <v>52743631.270199999</v>
      </c>
      <c r="AA300" s="98">
        <f t="shared" si="67"/>
        <v>154582152.1972</v>
      </c>
    </row>
    <row r="301" spans="1:27" ht="24.9" customHeight="1" x14ac:dyDescent="0.25">
      <c r="A301" s="154"/>
      <c r="B301" s="156"/>
      <c r="C301" s="93">
        <v>6</v>
      </c>
      <c r="D301" s="97" t="s">
        <v>45</v>
      </c>
      <c r="E301" s="97">
        <v>129672554.5967</v>
      </c>
      <c r="F301" s="113">
        <f t="shared" si="73"/>
        <v>-4907596.13</v>
      </c>
      <c r="G301" s="97">
        <v>6284059.5438999999</v>
      </c>
      <c r="H301" s="110">
        <v>2793679.4079</v>
      </c>
      <c r="I301" s="97">
        <v>4162508.81</v>
      </c>
      <c r="J301" s="97">
        <v>0</v>
      </c>
      <c r="K301" s="97">
        <f t="shared" si="68"/>
        <v>4162508.81</v>
      </c>
      <c r="L301" s="111">
        <v>83672939.776999995</v>
      </c>
      <c r="M301" s="98">
        <f t="shared" si="66"/>
        <v>221678146.00550002</v>
      </c>
      <c r="N301" s="92"/>
      <c r="O301" s="156"/>
      <c r="P301" s="99">
        <v>13</v>
      </c>
      <c r="Q301" s="156"/>
      <c r="R301" s="97" t="s">
        <v>695</v>
      </c>
      <c r="S301" s="97">
        <v>125183692.48020001</v>
      </c>
      <c r="T301" s="97">
        <v>0</v>
      </c>
      <c r="U301" s="97">
        <v>6066524.8700999999</v>
      </c>
      <c r="V301" s="97">
        <v>2696970.8813999998</v>
      </c>
      <c r="W301" s="97">
        <v>4018415.65</v>
      </c>
      <c r="X301" s="97">
        <f t="shared" si="71"/>
        <v>2009207.825</v>
      </c>
      <c r="Y301" s="97">
        <f t="shared" si="74"/>
        <v>2009207.825</v>
      </c>
      <c r="Z301" s="97">
        <v>64519872.975199997</v>
      </c>
      <c r="AA301" s="98">
        <f t="shared" si="67"/>
        <v>200476269.03190002</v>
      </c>
    </row>
    <row r="302" spans="1:27" ht="24.9" customHeight="1" x14ac:dyDescent="0.25">
      <c r="A302" s="154"/>
      <c r="B302" s="156"/>
      <c r="C302" s="93">
        <v>7</v>
      </c>
      <c r="D302" s="97" t="s">
        <v>344</v>
      </c>
      <c r="E302" s="97">
        <v>101675265.49290001</v>
      </c>
      <c r="F302" s="113">
        <f t="shared" si="73"/>
        <v>-4907596.13</v>
      </c>
      <c r="G302" s="97">
        <v>4927283.375</v>
      </c>
      <c r="H302" s="110">
        <v>2190502.8119000001</v>
      </c>
      <c r="I302" s="97">
        <v>3263791.54</v>
      </c>
      <c r="J302" s="97">
        <v>0</v>
      </c>
      <c r="K302" s="97">
        <f t="shared" si="68"/>
        <v>3263791.54</v>
      </c>
      <c r="L302" s="111">
        <v>68908605.089599997</v>
      </c>
      <c r="M302" s="98">
        <f t="shared" si="66"/>
        <v>176057852.17940003</v>
      </c>
      <c r="N302" s="92"/>
      <c r="O302" s="156"/>
      <c r="P302" s="99">
        <v>14</v>
      </c>
      <c r="Q302" s="156"/>
      <c r="R302" s="97" t="s">
        <v>696</v>
      </c>
      <c r="S302" s="97">
        <v>125002635.46249999</v>
      </c>
      <c r="T302" s="97">
        <v>0</v>
      </c>
      <c r="U302" s="97">
        <v>6057750.6688999999</v>
      </c>
      <c r="V302" s="97">
        <v>2693070.1696000001</v>
      </c>
      <c r="W302" s="97">
        <v>4012603.69</v>
      </c>
      <c r="X302" s="97">
        <f t="shared" si="71"/>
        <v>2006301.845</v>
      </c>
      <c r="Y302" s="97">
        <f t="shared" si="74"/>
        <v>2006301.845</v>
      </c>
      <c r="Z302" s="97">
        <v>65174927.512999997</v>
      </c>
      <c r="AA302" s="98">
        <f t="shared" si="67"/>
        <v>200934685.65899998</v>
      </c>
    </row>
    <row r="303" spans="1:27" ht="24.9" customHeight="1" x14ac:dyDescent="0.25">
      <c r="A303" s="154"/>
      <c r="B303" s="156"/>
      <c r="C303" s="93">
        <v>8</v>
      </c>
      <c r="D303" s="97" t="s">
        <v>345</v>
      </c>
      <c r="E303" s="97">
        <v>109065450.969</v>
      </c>
      <c r="F303" s="113">
        <f t="shared" si="73"/>
        <v>-4907596.13</v>
      </c>
      <c r="G303" s="97">
        <v>5285419.0324999997</v>
      </c>
      <c r="H303" s="110">
        <v>2349717.7596999998</v>
      </c>
      <c r="I303" s="97">
        <v>3501017.6299999994</v>
      </c>
      <c r="J303" s="97">
        <v>0</v>
      </c>
      <c r="K303" s="97">
        <f t="shared" si="68"/>
        <v>3501017.6299999994</v>
      </c>
      <c r="L303" s="111">
        <v>74591365.594999999</v>
      </c>
      <c r="M303" s="98">
        <f t="shared" si="66"/>
        <v>189885374.85619998</v>
      </c>
      <c r="N303" s="92"/>
      <c r="O303" s="156"/>
      <c r="P303" s="99">
        <v>15</v>
      </c>
      <c r="Q303" s="156"/>
      <c r="R303" s="97" t="s">
        <v>697</v>
      </c>
      <c r="S303" s="97">
        <v>98786616.370900005</v>
      </c>
      <c r="T303" s="97">
        <v>0</v>
      </c>
      <c r="U303" s="97">
        <v>4787296.5974000003</v>
      </c>
      <c r="V303" s="97">
        <v>2128269.4459000002</v>
      </c>
      <c r="W303" s="97">
        <v>3171065.47</v>
      </c>
      <c r="X303" s="97">
        <f t="shared" si="71"/>
        <v>1585532.7350000001</v>
      </c>
      <c r="Y303" s="97">
        <f t="shared" si="74"/>
        <v>1585532.7350000001</v>
      </c>
      <c r="Z303" s="97">
        <v>57008980.669399999</v>
      </c>
      <c r="AA303" s="98">
        <f t="shared" si="67"/>
        <v>164296695.8186</v>
      </c>
    </row>
    <row r="304" spans="1:27" ht="24.9" customHeight="1" x14ac:dyDescent="0.25">
      <c r="A304" s="154"/>
      <c r="B304" s="156"/>
      <c r="C304" s="93">
        <v>9</v>
      </c>
      <c r="D304" s="97" t="s">
        <v>346</v>
      </c>
      <c r="E304" s="97">
        <v>99433066.184900001</v>
      </c>
      <c r="F304" s="113">
        <f t="shared" si="73"/>
        <v>-4907596.13</v>
      </c>
      <c r="G304" s="97">
        <v>4818624.1914999997</v>
      </c>
      <c r="H304" s="110">
        <v>2142196.6301000002</v>
      </c>
      <c r="I304" s="97">
        <v>3191816.62</v>
      </c>
      <c r="J304" s="97">
        <v>0</v>
      </c>
      <c r="K304" s="97">
        <f t="shared" si="68"/>
        <v>3191816.62</v>
      </c>
      <c r="L304" s="111">
        <v>67457092.173899993</v>
      </c>
      <c r="M304" s="98">
        <f t="shared" si="66"/>
        <v>172135199.67039999</v>
      </c>
      <c r="N304" s="92"/>
      <c r="O304" s="156"/>
      <c r="P304" s="99">
        <v>16</v>
      </c>
      <c r="Q304" s="156"/>
      <c r="R304" s="97" t="s">
        <v>698</v>
      </c>
      <c r="S304" s="97">
        <v>125872091.6221</v>
      </c>
      <c r="T304" s="97">
        <v>0</v>
      </c>
      <c r="U304" s="97">
        <v>6099885.3699000003</v>
      </c>
      <c r="V304" s="97">
        <v>2711801.8264000001</v>
      </c>
      <c r="W304" s="97">
        <v>4040513.36</v>
      </c>
      <c r="X304" s="97">
        <f t="shared" si="71"/>
        <v>2020256.68</v>
      </c>
      <c r="Y304" s="97">
        <f t="shared" si="74"/>
        <v>2020256.68</v>
      </c>
      <c r="Z304" s="97">
        <v>66559985.620499998</v>
      </c>
      <c r="AA304" s="98">
        <f t="shared" si="67"/>
        <v>203264021.1189</v>
      </c>
    </row>
    <row r="305" spans="1:27" ht="24.9" customHeight="1" x14ac:dyDescent="0.25">
      <c r="A305" s="154"/>
      <c r="B305" s="156"/>
      <c r="C305" s="93">
        <v>10</v>
      </c>
      <c r="D305" s="97" t="s">
        <v>347</v>
      </c>
      <c r="E305" s="97">
        <v>94299675.6787</v>
      </c>
      <c r="F305" s="113">
        <f t="shared" si="73"/>
        <v>-4907596.13</v>
      </c>
      <c r="G305" s="97">
        <v>4569855.0380999995</v>
      </c>
      <c r="H305" s="110">
        <v>2031602.3149999999</v>
      </c>
      <c r="I305" s="97">
        <v>3027033.9899999998</v>
      </c>
      <c r="J305" s="97">
        <v>0</v>
      </c>
      <c r="K305" s="97">
        <f t="shared" si="68"/>
        <v>3027033.9899999998</v>
      </c>
      <c r="L305" s="111">
        <v>69122834.405499995</v>
      </c>
      <c r="M305" s="98">
        <f t="shared" si="66"/>
        <v>168143405.29729998</v>
      </c>
      <c r="N305" s="92"/>
      <c r="O305" s="157"/>
      <c r="P305" s="99">
        <v>17</v>
      </c>
      <c r="Q305" s="157"/>
      <c r="R305" s="97" t="s">
        <v>699</v>
      </c>
      <c r="S305" s="97">
        <v>133739657.6781</v>
      </c>
      <c r="T305" s="97">
        <v>0</v>
      </c>
      <c r="U305" s="97">
        <v>6481155.3595000003</v>
      </c>
      <c r="V305" s="97">
        <v>2881301.5123000001</v>
      </c>
      <c r="W305" s="97">
        <v>4293063.4399999995</v>
      </c>
      <c r="X305" s="97">
        <f t="shared" si="71"/>
        <v>2146531.7199999997</v>
      </c>
      <c r="Y305" s="97">
        <f t="shared" si="74"/>
        <v>2146531.7199999997</v>
      </c>
      <c r="Z305" s="97">
        <v>60776043.922200002</v>
      </c>
      <c r="AA305" s="98">
        <f t="shared" si="67"/>
        <v>206024690.19210002</v>
      </c>
    </row>
    <row r="306" spans="1:27" ht="24.9" customHeight="1" x14ac:dyDescent="0.25">
      <c r="A306" s="154"/>
      <c r="B306" s="157"/>
      <c r="C306" s="93">
        <v>11</v>
      </c>
      <c r="D306" s="97" t="s">
        <v>348</v>
      </c>
      <c r="E306" s="97">
        <v>128703764.02869999</v>
      </c>
      <c r="F306" s="113">
        <f t="shared" si="73"/>
        <v>-4907596.13</v>
      </c>
      <c r="G306" s="97">
        <v>6237110.9999000002</v>
      </c>
      <c r="H306" s="110">
        <v>2772807.6800000002</v>
      </c>
      <c r="I306" s="97">
        <v>4131410.48</v>
      </c>
      <c r="J306" s="97">
        <v>0</v>
      </c>
      <c r="K306" s="97">
        <f t="shared" si="68"/>
        <v>4131410.48</v>
      </c>
      <c r="L306" s="111">
        <v>82080023.021400005</v>
      </c>
      <c r="M306" s="98">
        <f t="shared" si="66"/>
        <v>219017520.08000001</v>
      </c>
      <c r="N306" s="92"/>
      <c r="O306" s="93"/>
      <c r="P306" s="162" t="s">
        <v>934</v>
      </c>
      <c r="Q306" s="163"/>
      <c r="R306" s="100"/>
      <c r="S306" s="100">
        <f t="shared" ref="S306:V306" si="75">SUM(S289:S305)</f>
        <v>1997597206.7618003</v>
      </c>
      <c r="T306" s="100">
        <f t="shared" si="75"/>
        <v>0</v>
      </c>
      <c r="U306" s="100">
        <f t="shared" si="75"/>
        <v>96805525.508400008</v>
      </c>
      <c r="V306" s="100">
        <f t="shared" si="75"/>
        <v>43036448.221299998</v>
      </c>
      <c r="W306" s="100">
        <f>SUM(W289:W305)</f>
        <v>64123175.429999985</v>
      </c>
      <c r="X306" s="100">
        <f t="shared" ref="X306:Z306" si="76">SUM(X289:X305)</f>
        <v>32061587.714999992</v>
      </c>
      <c r="Y306" s="100">
        <f t="shared" si="74"/>
        <v>32061587.714999992</v>
      </c>
      <c r="Z306" s="100">
        <f t="shared" si="76"/>
        <v>1086853005.648</v>
      </c>
      <c r="AA306" s="101">
        <f t="shared" si="67"/>
        <v>3256353773.8544998</v>
      </c>
    </row>
    <row r="307" spans="1:27" ht="24.9" customHeight="1" x14ac:dyDescent="0.25">
      <c r="A307" s="93"/>
      <c r="B307" s="161" t="s">
        <v>935</v>
      </c>
      <c r="C307" s="162"/>
      <c r="D307" s="100"/>
      <c r="E307" s="100">
        <f>SUM(E296:E306)</f>
        <v>1282118768.4576998</v>
      </c>
      <c r="F307" s="100">
        <f t="shared" ref="F307:J307" si="77">SUM(F296:F306)</f>
        <v>-53983557.430000007</v>
      </c>
      <c r="G307" s="100">
        <f t="shared" si="77"/>
        <v>62132736.632499993</v>
      </c>
      <c r="H307" s="100">
        <f>SUM(H296:H306)</f>
        <v>27622104.098700002</v>
      </c>
      <c r="I307" s="100">
        <f t="shared" si="77"/>
        <v>41156208.259999998</v>
      </c>
      <c r="J307" s="100">
        <f t="shared" si="77"/>
        <v>0</v>
      </c>
      <c r="K307" s="100">
        <f t="shared" si="68"/>
        <v>41156208.259999998</v>
      </c>
      <c r="L307" s="100">
        <f>SUM(L296:L306)</f>
        <v>846187681.35350013</v>
      </c>
      <c r="M307" s="101">
        <f t="shared" si="66"/>
        <v>2205233941.3723998</v>
      </c>
      <c r="N307" s="92"/>
      <c r="O307" s="155">
        <v>32</v>
      </c>
      <c r="P307" s="99">
        <v>1</v>
      </c>
      <c r="Q307" s="155" t="s">
        <v>62</v>
      </c>
      <c r="R307" s="97" t="s">
        <v>700</v>
      </c>
      <c r="S307" s="97">
        <v>88984560.306799993</v>
      </c>
      <c r="T307" s="97">
        <v>0</v>
      </c>
      <c r="U307" s="97">
        <v>4312279.3191</v>
      </c>
      <c r="V307" s="97">
        <v>1917092.9</v>
      </c>
      <c r="W307" s="97">
        <v>2856417.98</v>
      </c>
      <c r="X307" s="97">
        <f t="shared" si="71"/>
        <v>1428208.99</v>
      </c>
      <c r="Y307" s="97">
        <f t="shared" si="74"/>
        <v>1428208.99</v>
      </c>
      <c r="Z307" s="97">
        <v>108120808.7202</v>
      </c>
      <c r="AA307" s="98">
        <f t="shared" si="67"/>
        <v>204762950.23610002</v>
      </c>
    </row>
    <row r="308" spans="1:27" ht="24.9" customHeight="1" x14ac:dyDescent="0.25">
      <c r="A308" s="154">
        <v>16</v>
      </c>
      <c r="B308" s="155" t="s">
        <v>936</v>
      </c>
      <c r="C308" s="93">
        <v>1</v>
      </c>
      <c r="D308" s="97" t="s">
        <v>349</v>
      </c>
      <c r="E308" s="97">
        <v>100607240.07069999</v>
      </c>
      <c r="F308" s="97">
        <v>0</v>
      </c>
      <c r="G308" s="97">
        <v>4875525.8125999998</v>
      </c>
      <c r="H308" s="110">
        <v>2167493.1579</v>
      </c>
      <c r="I308" s="97">
        <v>3229507.7600000002</v>
      </c>
      <c r="J308" s="97">
        <f>I308/2</f>
        <v>1614753.8800000001</v>
      </c>
      <c r="K308" s="97">
        <f t="shared" si="68"/>
        <v>1614753.8800000001</v>
      </c>
      <c r="L308" s="111">
        <v>67914844.795900002</v>
      </c>
      <c r="M308" s="98">
        <f t="shared" si="66"/>
        <v>177179857.71709999</v>
      </c>
      <c r="N308" s="92"/>
      <c r="O308" s="156"/>
      <c r="P308" s="99">
        <v>2</v>
      </c>
      <c r="Q308" s="156"/>
      <c r="R308" s="97" t="s">
        <v>701</v>
      </c>
      <c r="S308" s="97">
        <v>111179297.3383</v>
      </c>
      <c r="T308" s="97">
        <v>0</v>
      </c>
      <c r="U308" s="97">
        <v>5387858.1068000002</v>
      </c>
      <c r="V308" s="97">
        <v>2395258.6923000002</v>
      </c>
      <c r="W308" s="97">
        <v>3568872.42</v>
      </c>
      <c r="X308" s="97">
        <f t="shared" si="71"/>
        <v>1784436.21</v>
      </c>
      <c r="Y308" s="97">
        <f t="shared" si="74"/>
        <v>1784436.21</v>
      </c>
      <c r="Z308" s="97">
        <v>118448535.4708</v>
      </c>
      <c r="AA308" s="98">
        <f t="shared" si="67"/>
        <v>239195385.81819999</v>
      </c>
    </row>
    <row r="309" spans="1:27" ht="24.9" customHeight="1" x14ac:dyDescent="0.25">
      <c r="A309" s="154"/>
      <c r="B309" s="156"/>
      <c r="C309" s="93">
        <v>2</v>
      </c>
      <c r="D309" s="97" t="s">
        <v>350</v>
      </c>
      <c r="E309" s="97">
        <v>94676484.157100007</v>
      </c>
      <c r="F309" s="97">
        <v>0</v>
      </c>
      <c r="G309" s="97">
        <v>4588115.5473999996</v>
      </c>
      <c r="H309" s="110">
        <v>2039720.3171000001</v>
      </c>
      <c r="I309" s="97">
        <v>3039129.6000000001</v>
      </c>
      <c r="J309" s="97">
        <f t="shared" ref="J309:J335" si="78">I309/2</f>
        <v>1519564.8</v>
      </c>
      <c r="K309" s="97">
        <f t="shared" si="68"/>
        <v>1519564.8</v>
      </c>
      <c r="L309" s="111">
        <v>64823197.234499998</v>
      </c>
      <c r="M309" s="98">
        <f t="shared" si="66"/>
        <v>167647082.05610001</v>
      </c>
      <c r="N309" s="92"/>
      <c r="O309" s="156"/>
      <c r="P309" s="99">
        <v>3</v>
      </c>
      <c r="Q309" s="156"/>
      <c r="R309" s="97" t="s">
        <v>702</v>
      </c>
      <c r="S309" s="97">
        <v>102419453.54629999</v>
      </c>
      <c r="T309" s="97">
        <v>0</v>
      </c>
      <c r="U309" s="97">
        <v>4963347.4605</v>
      </c>
      <c r="V309" s="97">
        <v>2206535.6793</v>
      </c>
      <c r="W309" s="97">
        <v>3287680.0999999996</v>
      </c>
      <c r="X309" s="97">
        <f t="shared" si="71"/>
        <v>1643840.0499999998</v>
      </c>
      <c r="Y309" s="97">
        <f t="shared" si="74"/>
        <v>1643840.0499999998</v>
      </c>
      <c r="Z309" s="97">
        <v>106779096.13609999</v>
      </c>
      <c r="AA309" s="98">
        <f t="shared" si="67"/>
        <v>218012272.87219998</v>
      </c>
    </row>
    <row r="310" spans="1:27" ht="24.9" customHeight="1" x14ac:dyDescent="0.25">
      <c r="A310" s="154"/>
      <c r="B310" s="156"/>
      <c r="C310" s="93">
        <v>3</v>
      </c>
      <c r="D310" s="97" t="s">
        <v>351</v>
      </c>
      <c r="E310" s="97">
        <v>86978299.249599993</v>
      </c>
      <c r="F310" s="97">
        <v>0</v>
      </c>
      <c r="G310" s="97">
        <v>4215053.9349999996</v>
      </c>
      <c r="H310" s="110">
        <v>1873869.7969</v>
      </c>
      <c r="I310" s="97">
        <v>2792016.69</v>
      </c>
      <c r="J310" s="97">
        <f t="shared" si="78"/>
        <v>1396008.345</v>
      </c>
      <c r="K310" s="97">
        <f t="shared" si="68"/>
        <v>1396008.345</v>
      </c>
      <c r="L310" s="111">
        <v>59830217.651699997</v>
      </c>
      <c r="M310" s="98">
        <f t="shared" si="66"/>
        <v>154293448.97819999</v>
      </c>
      <c r="N310" s="92"/>
      <c r="O310" s="156"/>
      <c r="P310" s="99">
        <v>4</v>
      </c>
      <c r="Q310" s="156"/>
      <c r="R310" s="97" t="s">
        <v>703</v>
      </c>
      <c r="S310" s="97">
        <v>109330714.5723</v>
      </c>
      <c r="T310" s="97">
        <v>0</v>
      </c>
      <c r="U310" s="97">
        <v>5298273.9677999998</v>
      </c>
      <c r="V310" s="97">
        <v>2355432.6272</v>
      </c>
      <c r="W310" s="97">
        <v>3509532.64</v>
      </c>
      <c r="X310" s="97">
        <f t="shared" si="71"/>
        <v>1754766.32</v>
      </c>
      <c r="Y310" s="97">
        <f t="shared" si="74"/>
        <v>1754766.32</v>
      </c>
      <c r="Z310" s="97">
        <v>113649798.79530001</v>
      </c>
      <c r="AA310" s="98">
        <f t="shared" si="67"/>
        <v>232388986.28260002</v>
      </c>
    </row>
    <row r="311" spans="1:27" ht="24.9" customHeight="1" x14ac:dyDescent="0.25">
      <c r="A311" s="154"/>
      <c r="B311" s="156"/>
      <c r="C311" s="93">
        <v>4</v>
      </c>
      <c r="D311" s="97" t="s">
        <v>352</v>
      </c>
      <c r="E311" s="97">
        <v>92508130.871599987</v>
      </c>
      <c r="F311" s="97">
        <v>0</v>
      </c>
      <c r="G311" s="97">
        <v>4483035.0148</v>
      </c>
      <c r="H311" s="110">
        <v>1993005.0818</v>
      </c>
      <c r="I311" s="97">
        <v>2969525.13</v>
      </c>
      <c r="J311" s="97">
        <f t="shared" si="78"/>
        <v>1484762.5649999999</v>
      </c>
      <c r="K311" s="97">
        <f t="shared" si="68"/>
        <v>1484762.5649999999</v>
      </c>
      <c r="L311" s="111">
        <v>64160023.218199998</v>
      </c>
      <c r="M311" s="98">
        <f t="shared" si="66"/>
        <v>164628956.75139999</v>
      </c>
      <c r="N311" s="92"/>
      <c r="O311" s="156"/>
      <c r="P311" s="99">
        <v>5</v>
      </c>
      <c r="Q311" s="156"/>
      <c r="R311" s="97" t="s">
        <v>704</v>
      </c>
      <c r="S311" s="97">
        <v>101486255.668</v>
      </c>
      <c r="T311" s="97">
        <v>0</v>
      </c>
      <c r="U311" s="97">
        <v>4918123.7731999997</v>
      </c>
      <c r="V311" s="97">
        <v>2186430.7642000001</v>
      </c>
      <c r="W311" s="97">
        <v>3257724.3</v>
      </c>
      <c r="X311" s="97">
        <f t="shared" si="71"/>
        <v>1628862.15</v>
      </c>
      <c r="Y311" s="97">
        <f t="shared" si="74"/>
        <v>1628862.15</v>
      </c>
      <c r="Z311" s="97">
        <v>114785401.542</v>
      </c>
      <c r="AA311" s="98">
        <f t="shared" si="67"/>
        <v>225005073.89740002</v>
      </c>
    </row>
    <row r="312" spans="1:27" ht="24.9" customHeight="1" x14ac:dyDescent="0.25">
      <c r="A312" s="154"/>
      <c r="B312" s="156"/>
      <c r="C312" s="93">
        <v>5</v>
      </c>
      <c r="D312" s="97" t="s">
        <v>353</v>
      </c>
      <c r="E312" s="97">
        <v>99197052.397700012</v>
      </c>
      <c r="F312" s="97">
        <v>0</v>
      </c>
      <c r="G312" s="97">
        <v>4807186.7309999997</v>
      </c>
      <c r="H312" s="110">
        <v>2137111.9235999999</v>
      </c>
      <c r="I312" s="97">
        <v>3184240.53</v>
      </c>
      <c r="J312" s="97">
        <f t="shared" si="78"/>
        <v>1592120.2649999999</v>
      </c>
      <c r="K312" s="97">
        <f t="shared" si="68"/>
        <v>1592120.2649999999</v>
      </c>
      <c r="L312" s="111">
        <v>63262258.7324</v>
      </c>
      <c r="M312" s="98">
        <f t="shared" si="66"/>
        <v>170995730.04970002</v>
      </c>
      <c r="N312" s="92"/>
      <c r="O312" s="156"/>
      <c r="P312" s="99">
        <v>6</v>
      </c>
      <c r="Q312" s="156"/>
      <c r="R312" s="97" t="s">
        <v>705</v>
      </c>
      <c r="S312" s="97">
        <v>101469297.48899999</v>
      </c>
      <c r="T312" s="97">
        <v>0</v>
      </c>
      <c r="U312" s="97">
        <v>4917301.9628999997</v>
      </c>
      <c r="V312" s="97">
        <v>2186065.4152000002</v>
      </c>
      <c r="W312" s="97">
        <v>3257179.94</v>
      </c>
      <c r="X312" s="97">
        <f t="shared" si="71"/>
        <v>1628589.97</v>
      </c>
      <c r="Y312" s="97">
        <f t="shared" si="74"/>
        <v>1628589.97</v>
      </c>
      <c r="Z312" s="97">
        <v>114193054.3608</v>
      </c>
      <c r="AA312" s="98">
        <f t="shared" si="67"/>
        <v>224394309.1979</v>
      </c>
    </row>
    <row r="313" spans="1:27" ht="24.9" customHeight="1" x14ac:dyDescent="0.25">
      <c r="A313" s="154"/>
      <c r="B313" s="156"/>
      <c r="C313" s="93">
        <v>6</v>
      </c>
      <c r="D313" s="97" t="s">
        <v>354</v>
      </c>
      <c r="E313" s="97">
        <v>99529211.072099999</v>
      </c>
      <c r="F313" s="97">
        <v>0</v>
      </c>
      <c r="G313" s="97">
        <v>4823283.4670000002</v>
      </c>
      <c r="H313" s="110">
        <v>2144267.9855999998</v>
      </c>
      <c r="I313" s="97">
        <v>3194902.87</v>
      </c>
      <c r="J313" s="97">
        <f t="shared" si="78"/>
        <v>1597451.4350000001</v>
      </c>
      <c r="K313" s="97">
        <f t="shared" si="68"/>
        <v>1597451.4350000001</v>
      </c>
      <c r="L313" s="111">
        <v>63446258.605499998</v>
      </c>
      <c r="M313" s="98">
        <f t="shared" si="66"/>
        <v>171540472.56519997</v>
      </c>
      <c r="N313" s="92"/>
      <c r="O313" s="156"/>
      <c r="P313" s="99">
        <v>7</v>
      </c>
      <c r="Q313" s="156"/>
      <c r="R313" s="97" t="s">
        <v>706</v>
      </c>
      <c r="S313" s="97">
        <v>109969500.1777</v>
      </c>
      <c r="T313" s="97">
        <v>0</v>
      </c>
      <c r="U313" s="97">
        <v>5329230.1465999996</v>
      </c>
      <c r="V313" s="97">
        <v>2369194.6927</v>
      </c>
      <c r="W313" s="97">
        <v>3530037.7499999995</v>
      </c>
      <c r="X313" s="97">
        <f t="shared" si="71"/>
        <v>1765018.8749999998</v>
      </c>
      <c r="Y313" s="97">
        <f t="shared" si="74"/>
        <v>1765018.8749999998</v>
      </c>
      <c r="Z313" s="97">
        <v>118492005.9092</v>
      </c>
      <c r="AA313" s="98">
        <f t="shared" si="67"/>
        <v>237924949.80119997</v>
      </c>
    </row>
    <row r="314" spans="1:27" ht="24.9" customHeight="1" x14ac:dyDescent="0.25">
      <c r="A314" s="154"/>
      <c r="B314" s="156"/>
      <c r="C314" s="93">
        <v>7</v>
      </c>
      <c r="D314" s="97" t="s">
        <v>355</v>
      </c>
      <c r="E314" s="97">
        <v>89083893.285899997</v>
      </c>
      <c r="F314" s="97">
        <v>0</v>
      </c>
      <c r="G314" s="97">
        <v>4317093.0931000002</v>
      </c>
      <c r="H314" s="110">
        <v>1919232.9404</v>
      </c>
      <c r="I314" s="97">
        <v>2859606.58</v>
      </c>
      <c r="J314" s="97">
        <f t="shared" si="78"/>
        <v>1429803.29</v>
      </c>
      <c r="K314" s="97">
        <f t="shared" si="68"/>
        <v>1429803.29</v>
      </c>
      <c r="L314" s="111">
        <v>58557708.006999999</v>
      </c>
      <c r="M314" s="98">
        <f t="shared" si="66"/>
        <v>155307730.6164</v>
      </c>
      <c r="N314" s="92"/>
      <c r="O314" s="156"/>
      <c r="P314" s="99">
        <v>8</v>
      </c>
      <c r="Q314" s="156"/>
      <c r="R314" s="97" t="s">
        <v>707</v>
      </c>
      <c r="S314" s="97">
        <v>106539643.6997</v>
      </c>
      <c r="T314" s="97">
        <v>0</v>
      </c>
      <c r="U314" s="97">
        <v>5163015.9277999997</v>
      </c>
      <c r="V314" s="97">
        <v>2295301.4972999999</v>
      </c>
      <c r="W314" s="97">
        <v>3419938.83</v>
      </c>
      <c r="X314" s="97">
        <f t="shared" si="71"/>
        <v>1709969.415</v>
      </c>
      <c r="Y314" s="97">
        <f t="shared" si="74"/>
        <v>1709969.415</v>
      </c>
      <c r="Z314" s="97">
        <v>111135883.354</v>
      </c>
      <c r="AA314" s="98">
        <f t="shared" si="67"/>
        <v>226843813.89380002</v>
      </c>
    </row>
    <row r="315" spans="1:27" ht="24.9" customHeight="1" x14ac:dyDescent="0.25">
      <c r="A315" s="154"/>
      <c r="B315" s="156"/>
      <c r="C315" s="93">
        <v>8</v>
      </c>
      <c r="D315" s="97" t="s">
        <v>356</v>
      </c>
      <c r="E315" s="97">
        <v>94358293.118099988</v>
      </c>
      <c r="F315" s="97">
        <v>0</v>
      </c>
      <c r="G315" s="97">
        <v>4572695.6967000002</v>
      </c>
      <c r="H315" s="110">
        <v>2032865.1751999999</v>
      </c>
      <c r="I315" s="97">
        <v>3028915.62</v>
      </c>
      <c r="J315" s="97">
        <f t="shared" si="78"/>
        <v>1514457.81</v>
      </c>
      <c r="K315" s="97">
        <f t="shared" si="68"/>
        <v>1514457.81</v>
      </c>
      <c r="L315" s="111">
        <v>62126780.900799997</v>
      </c>
      <c r="M315" s="98">
        <f t="shared" si="66"/>
        <v>164605092.7008</v>
      </c>
      <c r="N315" s="92"/>
      <c r="O315" s="156"/>
      <c r="P315" s="99">
        <v>9</v>
      </c>
      <c r="Q315" s="156"/>
      <c r="R315" s="97" t="s">
        <v>708</v>
      </c>
      <c r="S315" s="97">
        <v>101620358.935</v>
      </c>
      <c r="T315" s="97">
        <v>0</v>
      </c>
      <c r="U315" s="97">
        <v>4924622.5494999997</v>
      </c>
      <c r="V315" s="97">
        <v>2189319.8993000002</v>
      </c>
      <c r="W315" s="97">
        <v>3262029.0500000003</v>
      </c>
      <c r="X315" s="97">
        <f t="shared" si="71"/>
        <v>1631014.5250000001</v>
      </c>
      <c r="Y315" s="97">
        <f t="shared" si="74"/>
        <v>1631014.5250000001</v>
      </c>
      <c r="Z315" s="97">
        <v>112512072.4928</v>
      </c>
      <c r="AA315" s="98">
        <f t="shared" si="67"/>
        <v>222877388.4016</v>
      </c>
    </row>
    <row r="316" spans="1:27" ht="24.9" customHeight="1" x14ac:dyDescent="0.25">
      <c r="A316" s="154"/>
      <c r="B316" s="156"/>
      <c r="C316" s="93">
        <v>9</v>
      </c>
      <c r="D316" s="97" t="s">
        <v>357</v>
      </c>
      <c r="E316" s="97">
        <v>106160711.19329999</v>
      </c>
      <c r="F316" s="97">
        <v>0</v>
      </c>
      <c r="G316" s="97">
        <v>5144652.4859999996</v>
      </c>
      <c r="H316" s="110">
        <v>2287137.7349</v>
      </c>
      <c r="I316" s="97">
        <v>3407775.0399999996</v>
      </c>
      <c r="J316" s="97">
        <f t="shared" si="78"/>
        <v>1703887.5199999998</v>
      </c>
      <c r="K316" s="97">
        <f t="shared" si="68"/>
        <v>1703887.5199999998</v>
      </c>
      <c r="L316" s="111">
        <v>68300082.819299996</v>
      </c>
      <c r="M316" s="98">
        <f t="shared" si="66"/>
        <v>183596471.75349998</v>
      </c>
      <c r="N316" s="92"/>
      <c r="O316" s="156"/>
      <c r="P316" s="99">
        <v>10</v>
      </c>
      <c r="Q316" s="156"/>
      <c r="R316" s="97" t="s">
        <v>709</v>
      </c>
      <c r="S316" s="97">
        <v>119166226.33229999</v>
      </c>
      <c r="T316" s="97">
        <v>0</v>
      </c>
      <c r="U316" s="97">
        <v>5774912.5417999998</v>
      </c>
      <c r="V316" s="97">
        <v>2567329.9460999998</v>
      </c>
      <c r="W316" s="97">
        <v>3825254.07</v>
      </c>
      <c r="X316" s="97">
        <f t="shared" si="71"/>
        <v>1912627.0349999999</v>
      </c>
      <c r="Y316" s="97">
        <f t="shared" si="74"/>
        <v>1912627.0349999999</v>
      </c>
      <c r="Z316" s="97">
        <v>118452158.0073</v>
      </c>
      <c r="AA316" s="98">
        <f t="shared" si="67"/>
        <v>247873253.86250001</v>
      </c>
    </row>
    <row r="317" spans="1:27" ht="24.9" customHeight="1" x14ac:dyDescent="0.25">
      <c r="A317" s="154"/>
      <c r="B317" s="156"/>
      <c r="C317" s="93">
        <v>10</v>
      </c>
      <c r="D317" s="97" t="s">
        <v>358</v>
      </c>
      <c r="E317" s="97">
        <v>93831210.858700007</v>
      </c>
      <c r="F317" s="97">
        <v>0</v>
      </c>
      <c r="G317" s="97">
        <v>4547152.7723000003</v>
      </c>
      <c r="H317" s="110">
        <v>2021509.6588000001</v>
      </c>
      <c r="I317" s="97">
        <v>3011996.2</v>
      </c>
      <c r="J317" s="97">
        <f t="shared" si="78"/>
        <v>1505998.1</v>
      </c>
      <c r="K317" s="97">
        <f t="shared" si="68"/>
        <v>1505998.1</v>
      </c>
      <c r="L317" s="111">
        <v>64019493.783600003</v>
      </c>
      <c r="M317" s="98">
        <f t="shared" si="66"/>
        <v>165925365.17340001</v>
      </c>
      <c r="N317" s="92"/>
      <c r="O317" s="156"/>
      <c r="P317" s="99">
        <v>11</v>
      </c>
      <c r="Q317" s="156"/>
      <c r="R317" s="97" t="s">
        <v>710</v>
      </c>
      <c r="S317" s="97">
        <v>106129475.8812</v>
      </c>
      <c r="T317" s="97">
        <v>0</v>
      </c>
      <c r="U317" s="97">
        <v>5143138.7920000004</v>
      </c>
      <c r="V317" s="97">
        <v>2286464.7979000001</v>
      </c>
      <c r="W317" s="97">
        <v>3406772.38</v>
      </c>
      <c r="X317" s="97">
        <f t="shared" si="71"/>
        <v>1703386.19</v>
      </c>
      <c r="Y317" s="97">
        <f t="shared" si="74"/>
        <v>1703386.19</v>
      </c>
      <c r="Z317" s="97">
        <v>115875660.12450001</v>
      </c>
      <c r="AA317" s="98">
        <f t="shared" si="67"/>
        <v>231138125.78560001</v>
      </c>
    </row>
    <row r="318" spans="1:27" ht="24.9" customHeight="1" x14ac:dyDescent="0.25">
      <c r="A318" s="154"/>
      <c r="B318" s="156"/>
      <c r="C318" s="93">
        <v>11</v>
      </c>
      <c r="D318" s="97" t="s">
        <v>359</v>
      </c>
      <c r="E318" s="97">
        <v>115736860.54650001</v>
      </c>
      <c r="F318" s="97">
        <v>0</v>
      </c>
      <c r="G318" s="97">
        <v>5608722.1029000003</v>
      </c>
      <c r="H318" s="110">
        <v>2493447.3223000001</v>
      </c>
      <c r="I318" s="97">
        <v>3715170.9</v>
      </c>
      <c r="J318" s="97">
        <f t="shared" si="78"/>
        <v>1857585.45</v>
      </c>
      <c r="K318" s="97">
        <f t="shared" si="68"/>
        <v>1857585.45</v>
      </c>
      <c r="L318" s="111">
        <v>73149160.261000007</v>
      </c>
      <c r="M318" s="98">
        <f t="shared" si="66"/>
        <v>198845775.68270004</v>
      </c>
      <c r="N318" s="92"/>
      <c r="O318" s="156"/>
      <c r="P318" s="99">
        <v>12</v>
      </c>
      <c r="Q318" s="156"/>
      <c r="R318" s="97" t="s">
        <v>711</v>
      </c>
      <c r="S318" s="97">
        <v>101575012.70230001</v>
      </c>
      <c r="T318" s="97">
        <v>0</v>
      </c>
      <c r="U318" s="97">
        <v>4922425.0263</v>
      </c>
      <c r="V318" s="97">
        <v>2188342.9550999999</v>
      </c>
      <c r="W318" s="97">
        <v>3260573.42</v>
      </c>
      <c r="X318" s="97">
        <f t="shared" si="71"/>
        <v>1630286.71</v>
      </c>
      <c r="Y318" s="97">
        <f t="shared" si="74"/>
        <v>1630286.71</v>
      </c>
      <c r="Z318" s="97">
        <v>110991231.7227</v>
      </c>
      <c r="AA318" s="98">
        <f t="shared" si="67"/>
        <v>221307299.1164</v>
      </c>
    </row>
    <row r="319" spans="1:27" ht="24.9" customHeight="1" x14ac:dyDescent="0.25">
      <c r="A319" s="154"/>
      <c r="B319" s="156"/>
      <c r="C319" s="93">
        <v>12</v>
      </c>
      <c r="D319" s="97" t="s">
        <v>360</v>
      </c>
      <c r="E319" s="97">
        <v>98294781.2958</v>
      </c>
      <c r="F319" s="97">
        <v>0</v>
      </c>
      <c r="G319" s="97">
        <v>4763461.7860000003</v>
      </c>
      <c r="H319" s="110">
        <v>2117673.2982999999</v>
      </c>
      <c r="I319" s="97">
        <v>3155277.49</v>
      </c>
      <c r="J319" s="97">
        <f t="shared" si="78"/>
        <v>1577638.7450000001</v>
      </c>
      <c r="K319" s="97">
        <f t="shared" si="68"/>
        <v>1577638.7450000001</v>
      </c>
      <c r="L319" s="111">
        <v>63452879.103299998</v>
      </c>
      <c r="M319" s="98">
        <f t="shared" si="66"/>
        <v>170206434.22839999</v>
      </c>
      <c r="N319" s="92"/>
      <c r="O319" s="156"/>
      <c r="P319" s="99">
        <v>13</v>
      </c>
      <c r="Q319" s="156"/>
      <c r="R319" s="97" t="s">
        <v>712</v>
      </c>
      <c r="S319" s="97">
        <v>120587195.2113</v>
      </c>
      <c r="T319" s="97">
        <v>0</v>
      </c>
      <c r="U319" s="97">
        <v>5843774.0916999998</v>
      </c>
      <c r="V319" s="97">
        <v>2597943.4519000002</v>
      </c>
      <c r="W319" s="97">
        <v>3870867.38</v>
      </c>
      <c r="X319" s="97">
        <f t="shared" si="71"/>
        <v>1935433.69</v>
      </c>
      <c r="Y319" s="97">
        <f t="shared" si="74"/>
        <v>1935433.69</v>
      </c>
      <c r="Z319" s="97">
        <v>124043730.524</v>
      </c>
      <c r="AA319" s="98">
        <f t="shared" si="67"/>
        <v>255008076.96890002</v>
      </c>
    </row>
    <row r="320" spans="1:27" ht="24.9" customHeight="1" x14ac:dyDescent="0.25">
      <c r="A320" s="154"/>
      <c r="B320" s="156"/>
      <c r="C320" s="93">
        <v>13</v>
      </c>
      <c r="D320" s="97" t="s">
        <v>361</v>
      </c>
      <c r="E320" s="97">
        <v>88796960.43339999</v>
      </c>
      <c r="F320" s="97">
        <v>0</v>
      </c>
      <c r="G320" s="97">
        <v>4303188.0445999997</v>
      </c>
      <c r="H320" s="110">
        <v>1913051.2282</v>
      </c>
      <c r="I320" s="97">
        <v>2850395.99</v>
      </c>
      <c r="J320" s="97">
        <f t="shared" si="78"/>
        <v>1425197.9950000001</v>
      </c>
      <c r="K320" s="97">
        <f t="shared" si="68"/>
        <v>1425197.9950000001</v>
      </c>
      <c r="L320" s="111">
        <v>61601388.188000001</v>
      </c>
      <c r="M320" s="98">
        <f t="shared" si="66"/>
        <v>158039785.8892</v>
      </c>
      <c r="N320" s="92"/>
      <c r="O320" s="156"/>
      <c r="P320" s="99">
        <v>14</v>
      </c>
      <c r="Q320" s="156"/>
      <c r="R320" s="97" t="s">
        <v>713</v>
      </c>
      <c r="S320" s="97">
        <v>147672099.16250002</v>
      </c>
      <c r="T320" s="97">
        <v>0</v>
      </c>
      <c r="U320" s="97">
        <v>7156335.1783999996</v>
      </c>
      <c r="V320" s="97">
        <v>3181463.5243000002</v>
      </c>
      <c r="W320" s="97">
        <v>4740296.95</v>
      </c>
      <c r="X320" s="97">
        <f t="shared" si="71"/>
        <v>2370148.4750000001</v>
      </c>
      <c r="Y320" s="97">
        <f t="shared" si="74"/>
        <v>2370148.4750000001</v>
      </c>
      <c r="Z320" s="97">
        <v>145350740.94150001</v>
      </c>
      <c r="AA320" s="98">
        <f t="shared" si="67"/>
        <v>305730787.28170002</v>
      </c>
    </row>
    <row r="321" spans="1:27" ht="24.9" customHeight="1" x14ac:dyDescent="0.25">
      <c r="A321" s="154"/>
      <c r="B321" s="156"/>
      <c r="C321" s="93">
        <v>14</v>
      </c>
      <c r="D321" s="97" t="s">
        <v>362</v>
      </c>
      <c r="E321" s="97">
        <v>86413905.9551</v>
      </c>
      <c r="F321" s="97">
        <v>0</v>
      </c>
      <c r="G321" s="97">
        <v>4187702.8807999999</v>
      </c>
      <c r="H321" s="110">
        <v>1861710.4473000001</v>
      </c>
      <c r="I321" s="97">
        <v>2773899.58</v>
      </c>
      <c r="J321" s="97">
        <f t="shared" si="78"/>
        <v>1386949.79</v>
      </c>
      <c r="K321" s="97">
        <f t="shared" si="68"/>
        <v>1386949.79</v>
      </c>
      <c r="L321" s="111">
        <v>59523051.536399998</v>
      </c>
      <c r="M321" s="98">
        <f t="shared" si="66"/>
        <v>153373320.60960001</v>
      </c>
      <c r="N321" s="92"/>
      <c r="O321" s="156"/>
      <c r="P321" s="99">
        <v>15</v>
      </c>
      <c r="Q321" s="156"/>
      <c r="R321" s="97" t="s">
        <v>714</v>
      </c>
      <c r="S321" s="97">
        <v>119222077.5166</v>
      </c>
      <c r="T321" s="97">
        <v>0</v>
      </c>
      <c r="U321" s="97">
        <v>5777619.1453999998</v>
      </c>
      <c r="V321" s="97">
        <v>2568533.2102000001</v>
      </c>
      <c r="W321" s="97">
        <v>3827046.9</v>
      </c>
      <c r="X321" s="97">
        <f t="shared" si="71"/>
        <v>1913523.45</v>
      </c>
      <c r="Y321" s="97">
        <f t="shared" si="74"/>
        <v>1913523.45</v>
      </c>
      <c r="Z321" s="97">
        <v>122641059.39399999</v>
      </c>
      <c r="AA321" s="98">
        <f t="shared" si="67"/>
        <v>252122812.71619999</v>
      </c>
    </row>
    <row r="322" spans="1:27" ht="24.9" customHeight="1" x14ac:dyDescent="0.25">
      <c r="A322" s="154"/>
      <c r="B322" s="156"/>
      <c r="C322" s="93">
        <v>15</v>
      </c>
      <c r="D322" s="97" t="s">
        <v>363</v>
      </c>
      <c r="E322" s="97">
        <v>76981092.216000006</v>
      </c>
      <c r="F322" s="97">
        <v>0</v>
      </c>
      <c r="G322" s="97">
        <v>3730579.4487999999</v>
      </c>
      <c r="H322" s="110">
        <v>1658488.8976</v>
      </c>
      <c r="I322" s="97">
        <v>2471104.8199999998</v>
      </c>
      <c r="J322" s="97">
        <f t="shared" si="78"/>
        <v>1235552.4099999999</v>
      </c>
      <c r="K322" s="97">
        <f t="shared" si="68"/>
        <v>1235552.4099999999</v>
      </c>
      <c r="L322" s="111">
        <v>53487156.176200002</v>
      </c>
      <c r="M322" s="98">
        <f t="shared" si="66"/>
        <v>137092869.14859998</v>
      </c>
      <c r="N322" s="92"/>
      <c r="O322" s="156"/>
      <c r="P322" s="99">
        <v>16</v>
      </c>
      <c r="Q322" s="156"/>
      <c r="R322" s="97" t="s">
        <v>715</v>
      </c>
      <c r="S322" s="97">
        <v>120305529.67039999</v>
      </c>
      <c r="T322" s="97">
        <v>0</v>
      </c>
      <c r="U322" s="97">
        <v>5830124.3022999996</v>
      </c>
      <c r="V322" s="97">
        <v>2591875.2193</v>
      </c>
      <c r="W322" s="97">
        <v>3861825.88</v>
      </c>
      <c r="X322" s="97">
        <f t="shared" si="71"/>
        <v>1930912.94</v>
      </c>
      <c r="Y322" s="97">
        <f t="shared" si="74"/>
        <v>1930912.94</v>
      </c>
      <c r="Z322" s="97">
        <v>122768722.5782</v>
      </c>
      <c r="AA322" s="98">
        <f t="shared" si="67"/>
        <v>253427164.71020001</v>
      </c>
    </row>
    <row r="323" spans="1:27" ht="24.9" customHeight="1" x14ac:dyDescent="0.25">
      <c r="A323" s="154"/>
      <c r="B323" s="156"/>
      <c r="C323" s="93">
        <v>16</v>
      </c>
      <c r="D323" s="97" t="s">
        <v>364</v>
      </c>
      <c r="E323" s="97">
        <v>83446498.554400012</v>
      </c>
      <c r="F323" s="97">
        <v>0</v>
      </c>
      <c r="G323" s="97">
        <v>4043899.3994</v>
      </c>
      <c r="H323" s="110">
        <v>1797780.3044</v>
      </c>
      <c r="I323" s="97">
        <v>2678645.35</v>
      </c>
      <c r="J323" s="97">
        <f t="shared" si="78"/>
        <v>1339322.675</v>
      </c>
      <c r="K323" s="97">
        <f t="shared" si="68"/>
        <v>1339322.675</v>
      </c>
      <c r="L323" s="111">
        <v>58229181.417599998</v>
      </c>
      <c r="M323" s="98">
        <f t="shared" si="66"/>
        <v>148856682.35080001</v>
      </c>
      <c r="N323" s="92"/>
      <c r="O323" s="156"/>
      <c r="P323" s="99">
        <v>17</v>
      </c>
      <c r="Q323" s="156"/>
      <c r="R323" s="97" t="s">
        <v>716</v>
      </c>
      <c r="S323" s="97">
        <v>82655272.658299997</v>
      </c>
      <c r="T323" s="97">
        <v>0</v>
      </c>
      <c r="U323" s="97">
        <v>4005555.8141000001</v>
      </c>
      <c r="V323" s="97">
        <v>1780734.0488</v>
      </c>
      <c r="W323" s="97">
        <v>2653246.87</v>
      </c>
      <c r="X323" s="97">
        <f t="shared" si="71"/>
        <v>1326623.4350000001</v>
      </c>
      <c r="Y323" s="97">
        <f t="shared" si="74"/>
        <v>1326623.4350000001</v>
      </c>
      <c r="Z323" s="97">
        <v>96620629.282299995</v>
      </c>
      <c r="AA323" s="98">
        <f t="shared" si="67"/>
        <v>186388815.2385</v>
      </c>
    </row>
    <row r="324" spans="1:27" ht="24.9" customHeight="1" x14ac:dyDescent="0.25">
      <c r="A324" s="154"/>
      <c r="B324" s="156"/>
      <c r="C324" s="93">
        <v>17</v>
      </c>
      <c r="D324" s="97" t="s">
        <v>365</v>
      </c>
      <c r="E324" s="97">
        <v>97963196.059100002</v>
      </c>
      <c r="F324" s="97">
        <v>0</v>
      </c>
      <c r="G324" s="97">
        <v>4747392.8391000004</v>
      </c>
      <c r="H324" s="110">
        <v>2110529.5904999999</v>
      </c>
      <c r="I324" s="97">
        <v>3144633.56</v>
      </c>
      <c r="J324" s="97">
        <f t="shared" si="78"/>
        <v>1572316.78</v>
      </c>
      <c r="K324" s="97">
        <f t="shared" si="68"/>
        <v>1572316.78</v>
      </c>
      <c r="L324" s="111">
        <v>61338816.746600002</v>
      </c>
      <c r="M324" s="98">
        <f t="shared" si="66"/>
        <v>167732252.01530001</v>
      </c>
      <c r="N324" s="92"/>
      <c r="O324" s="156"/>
      <c r="P324" s="99">
        <v>18</v>
      </c>
      <c r="Q324" s="156"/>
      <c r="R324" s="97" t="s">
        <v>717</v>
      </c>
      <c r="S324" s="97">
        <v>101707666.0662</v>
      </c>
      <c r="T324" s="97">
        <v>0</v>
      </c>
      <c r="U324" s="97">
        <v>4928853.5387000004</v>
      </c>
      <c r="V324" s="97">
        <v>2191200.8533999999</v>
      </c>
      <c r="W324" s="97">
        <v>3264831.6199999996</v>
      </c>
      <c r="X324" s="97">
        <f t="shared" si="71"/>
        <v>1632415.8099999998</v>
      </c>
      <c r="Y324" s="97">
        <f t="shared" si="74"/>
        <v>1632415.8099999998</v>
      </c>
      <c r="Z324" s="97">
        <v>115025987.9341</v>
      </c>
      <c r="AA324" s="98">
        <f t="shared" si="67"/>
        <v>225486124.20240003</v>
      </c>
    </row>
    <row r="325" spans="1:27" ht="24.9" customHeight="1" x14ac:dyDescent="0.25">
      <c r="A325" s="154"/>
      <c r="B325" s="156"/>
      <c r="C325" s="93">
        <v>18</v>
      </c>
      <c r="D325" s="97" t="s">
        <v>366</v>
      </c>
      <c r="E325" s="97">
        <v>106033632.339</v>
      </c>
      <c r="F325" s="97">
        <v>0</v>
      </c>
      <c r="G325" s="97">
        <v>5138494.1195</v>
      </c>
      <c r="H325" s="110">
        <v>2284399.9342999998</v>
      </c>
      <c r="I325" s="97">
        <v>3403695.79</v>
      </c>
      <c r="J325" s="97">
        <f t="shared" si="78"/>
        <v>1701847.895</v>
      </c>
      <c r="K325" s="97">
        <f t="shared" si="68"/>
        <v>1701847.895</v>
      </c>
      <c r="L325" s="111">
        <v>66276708.791000001</v>
      </c>
      <c r="M325" s="98">
        <f t="shared" si="66"/>
        <v>181435083.07879999</v>
      </c>
      <c r="N325" s="92"/>
      <c r="O325" s="156"/>
      <c r="P325" s="99">
        <v>19</v>
      </c>
      <c r="Q325" s="156"/>
      <c r="R325" s="97" t="s">
        <v>718</v>
      </c>
      <c r="S325" s="97">
        <v>80613353.502700001</v>
      </c>
      <c r="T325" s="97">
        <v>0</v>
      </c>
      <c r="U325" s="97">
        <v>3906602.4031000002</v>
      </c>
      <c r="V325" s="97">
        <v>1736742.7237</v>
      </c>
      <c r="W325" s="97">
        <v>2587700.9499999997</v>
      </c>
      <c r="X325" s="97">
        <f t="shared" si="71"/>
        <v>1293850.4749999999</v>
      </c>
      <c r="Y325" s="97">
        <f t="shared" si="74"/>
        <v>1293850.4749999999</v>
      </c>
      <c r="Z325" s="97">
        <v>99828822.588100001</v>
      </c>
      <c r="AA325" s="98">
        <f t="shared" si="67"/>
        <v>187379371.69260001</v>
      </c>
    </row>
    <row r="326" spans="1:27" ht="24.9" customHeight="1" x14ac:dyDescent="0.25">
      <c r="A326" s="154"/>
      <c r="B326" s="156"/>
      <c r="C326" s="93">
        <v>19</v>
      </c>
      <c r="D326" s="97" t="s">
        <v>367</v>
      </c>
      <c r="E326" s="97">
        <v>92900977.576900005</v>
      </c>
      <c r="F326" s="97">
        <v>0</v>
      </c>
      <c r="G326" s="97">
        <v>4502072.7523999996</v>
      </c>
      <c r="H326" s="110">
        <v>2001468.6133000001</v>
      </c>
      <c r="I326" s="97">
        <v>2982135.5700000003</v>
      </c>
      <c r="J326" s="97">
        <f t="shared" si="78"/>
        <v>1491067.7850000001</v>
      </c>
      <c r="K326" s="97">
        <f t="shared" si="68"/>
        <v>1491067.7850000001</v>
      </c>
      <c r="L326" s="111">
        <v>59993356.710900001</v>
      </c>
      <c r="M326" s="98">
        <f t="shared" si="66"/>
        <v>160888943.43849999</v>
      </c>
      <c r="N326" s="92"/>
      <c r="O326" s="156"/>
      <c r="P326" s="99">
        <v>20</v>
      </c>
      <c r="Q326" s="156"/>
      <c r="R326" s="97" t="s">
        <v>719</v>
      </c>
      <c r="S326" s="97">
        <v>87196997.615499988</v>
      </c>
      <c r="T326" s="97">
        <v>0</v>
      </c>
      <c r="U326" s="97">
        <v>4225652.2729000002</v>
      </c>
      <c r="V326" s="97">
        <v>1878581.4579</v>
      </c>
      <c r="W326" s="97">
        <v>2799036.94</v>
      </c>
      <c r="X326" s="97">
        <f t="shared" si="71"/>
        <v>1399518.47</v>
      </c>
      <c r="Y326" s="97">
        <f t="shared" si="74"/>
        <v>1399518.47</v>
      </c>
      <c r="Z326" s="97">
        <v>106217602.9729</v>
      </c>
      <c r="AA326" s="98">
        <f t="shared" si="67"/>
        <v>200918352.78920001</v>
      </c>
    </row>
    <row r="327" spans="1:27" ht="24.9" customHeight="1" x14ac:dyDescent="0.25">
      <c r="A327" s="154"/>
      <c r="B327" s="156"/>
      <c r="C327" s="93">
        <v>20</v>
      </c>
      <c r="D327" s="97" t="s">
        <v>368</v>
      </c>
      <c r="E327" s="97">
        <v>82532787.714000002</v>
      </c>
      <c r="F327" s="97">
        <v>0</v>
      </c>
      <c r="G327" s="97">
        <v>3999620.0731000002</v>
      </c>
      <c r="H327" s="110">
        <v>1778095.2201</v>
      </c>
      <c r="I327" s="97">
        <v>2649315.09</v>
      </c>
      <c r="J327" s="97">
        <f t="shared" si="78"/>
        <v>1324657.5449999999</v>
      </c>
      <c r="K327" s="97">
        <f t="shared" si="68"/>
        <v>1324657.5449999999</v>
      </c>
      <c r="L327" s="111">
        <v>55872409.112999998</v>
      </c>
      <c r="M327" s="98">
        <f t="shared" si="66"/>
        <v>145507569.6652</v>
      </c>
      <c r="N327" s="92"/>
      <c r="O327" s="156"/>
      <c r="P327" s="99">
        <v>21</v>
      </c>
      <c r="Q327" s="156"/>
      <c r="R327" s="97" t="s">
        <v>720</v>
      </c>
      <c r="S327" s="97">
        <v>90058627.644400001</v>
      </c>
      <c r="T327" s="97">
        <v>0</v>
      </c>
      <c r="U327" s="97">
        <v>4364329.6787999999</v>
      </c>
      <c r="V327" s="97">
        <v>1940232.7217999999</v>
      </c>
      <c r="W327" s="97">
        <v>2890895.7</v>
      </c>
      <c r="X327" s="97">
        <f t="shared" si="71"/>
        <v>1445447.85</v>
      </c>
      <c r="Y327" s="97">
        <f t="shared" si="74"/>
        <v>1445447.85</v>
      </c>
      <c r="Z327" s="97">
        <v>102617051.4857</v>
      </c>
      <c r="AA327" s="98">
        <f t="shared" si="67"/>
        <v>200425689.38069999</v>
      </c>
    </row>
    <row r="328" spans="1:27" ht="24.9" customHeight="1" x14ac:dyDescent="0.25">
      <c r="A328" s="154"/>
      <c r="B328" s="156"/>
      <c r="C328" s="93">
        <v>21</v>
      </c>
      <c r="D328" s="97" t="s">
        <v>369</v>
      </c>
      <c r="E328" s="97">
        <v>90774725.501800001</v>
      </c>
      <c r="F328" s="97">
        <v>0</v>
      </c>
      <c r="G328" s="97">
        <v>4399032.4850000003</v>
      </c>
      <c r="H328" s="110">
        <v>1955660.4106999999</v>
      </c>
      <c r="I328" s="97">
        <v>2913882.54</v>
      </c>
      <c r="J328" s="97">
        <f t="shared" si="78"/>
        <v>1456941.27</v>
      </c>
      <c r="K328" s="97">
        <f t="shared" si="68"/>
        <v>1456941.27</v>
      </c>
      <c r="L328" s="111">
        <v>61302466.466200002</v>
      </c>
      <c r="M328" s="98">
        <f t="shared" ref="M328:M391" si="79">E328+F328+G328+H328+K328+L328</f>
        <v>159888826.13369998</v>
      </c>
      <c r="N328" s="92"/>
      <c r="O328" s="156"/>
      <c r="P328" s="99">
        <v>22</v>
      </c>
      <c r="Q328" s="156"/>
      <c r="R328" s="97" t="s">
        <v>721</v>
      </c>
      <c r="S328" s="97">
        <v>167250564.84310001</v>
      </c>
      <c r="T328" s="97">
        <v>0</v>
      </c>
      <c r="U328" s="97">
        <v>8105126.8828999996</v>
      </c>
      <c r="V328" s="97">
        <v>3603264.0863000001</v>
      </c>
      <c r="W328" s="97">
        <v>5368768.6799999997</v>
      </c>
      <c r="X328" s="97">
        <f t="shared" si="71"/>
        <v>2684384.34</v>
      </c>
      <c r="Y328" s="97">
        <f t="shared" si="74"/>
        <v>2684384.34</v>
      </c>
      <c r="Z328" s="97">
        <v>154885007.27559999</v>
      </c>
      <c r="AA328" s="98">
        <f t="shared" ref="AA328:AA391" si="80">S328+T328+U328+V328+Y328+Z328</f>
        <v>336528347.42789996</v>
      </c>
    </row>
    <row r="329" spans="1:27" ht="24.9" customHeight="1" x14ac:dyDescent="0.25">
      <c r="A329" s="154"/>
      <c r="B329" s="156"/>
      <c r="C329" s="93">
        <v>22</v>
      </c>
      <c r="D329" s="97" t="s">
        <v>370</v>
      </c>
      <c r="E329" s="97">
        <v>88304119.939300001</v>
      </c>
      <c r="F329" s="97">
        <v>0</v>
      </c>
      <c r="G329" s="97">
        <v>4279304.5097000003</v>
      </c>
      <c r="H329" s="110">
        <v>1902433.4199000001</v>
      </c>
      <c r="I329" s="97">
        <v>2834575.74</v>
      </c>
      <c r="J329" s="97">
        <f t="shared" si="78"/>
        <v>1417287.87</v>
      </c>
      <c r="K329" s="97">
        <f t="shared" si="68"/>
        <v>1417287.87</v>
      </c>
      <c r="L329" s="111">
        <v>58465145.952699997</v>
      </c>
      <c r="M329" s="98">
        <f t="shared" si="79"/>
        <v>154368291.69159999</v>
      </c>
      <c r="N329" s="92"/>
      <c r="O329" s="157"/>
      <c r="P329" s="99">
        <v>23</v>
      </c>
      <c r="Q329" s="157"/>
      <c r="R329" s="97" t="s">
        <v>722</v>
      </c>
      <c r="S329" s="97">
        <v>98993297.814999998</v>
      </c>
      <c r="T329" s="97">
        <v>0</v>
      </c>
      <c r="U329" s="97">
        <v>4797312.5833000001</v>
      </c>
      <c r="V329" s="97">
        <v>2132722.213</v>
      </c>
      <c r="W329" s="97">
        <v>3177699.98</v>
      </c>
      <c r="X329" s="97">
        <f t="shared" si="71"/>
        <v>1588849.99</v>
      </c>
      <c r="Y329" s="97">
        <f t="shared" si="74"/>
        <v>1588849.99</v>
      </c>
      <c r="Z329" s="97">
        <v>102006216.8766</v>
      </c>
      <c r="AA329" s="98">
        <f t="shared" si="80"/>
        <v>209518399.47789997</v>
      </c>
    </row>
    <row r="330" spans="1:27" ht="24.9" customHeight="1" x14ac:dyDescent="0.25">
      <c r="A330" s="154"/>
      <c r="B330" s="156"/>
      <c r="C330" s="93">
        <v>23</v>
      </c>
      <c r="D330" s="97" t="s">
        <v>371</v>
      </c>
      <c r="E330" s="97">
        <v>85412871.497199997</v>
      </c>
      <c r="F330" s="97">
        <v>0</v>
      </c>
      <c r="G330" s="97">
        <v>4139191.7659999998</v>
      </c>
      <c r="H330" s="110">
        <v>1840144.0536</v>
      </c>
      <c r="I330" s="97">
        <v>2741766.21</v>
      </c>
      <c r="J330" s="97">
        <f t="shared" si="78"/>
        <v>1370883.105</v>
      </c>
      <c r="K330" s="97">
        <f t="shared" ref="K330:K393" si="81">I330-J330</f>
        <v>1370883.105</v>
      </c>
      <c r="L330" s="111">
        <v>57443215.904200003</v>
      </c>
      <c r="M330" s="98">
        <f t="shared" si="79"/>
        <v>150206306.32600001</v>
      </c>
      <c r="N330" s="92"/>
      <c r="O330" s="93"/>
      <c r="P330" s="162" t="s">
        <v>937</v>
      </c>
      <c r="Q330" s="163"/>
      <c r="R330" s="100"/>
      <c r="S330" s="100">
        <f t="shared" ref="S330:V330" si="82">SUM(S307:S329)</f>
        <v>2476132478.3548999</v>
      </c>
      <c r="T330" s="100">
        <f t="shared" si="82"/>
        <v>0</v>
      </c>
      <c r="U330" s="100">
        <f t="shared" si="82"/>
        <v>119995815.4659</v>
      </c>
      <c r="V330" s="100">
        <f t="shared" si="82"/>
        <v>53346063.377200007</v>
      </c>
      <c r="W330" s="100">
        <f>SUM(W307:W329)</f>
        <v>79484230.730000004</v>
      </c>
      <c r="X330" s="100">
        <f t="shared" ref="X330:Z330" si="83">SUM(X307:X329)</f>
        <v>39742115.365000002</v>
      </c>
      <c r="Y330" s="100">
        <f t="shared" si="74"/>
        <v>39742115.365000002</v>
      </c>
      <c r="Z330" s="100">
        <f t="shared" si="83"/>
        <v>2655441278.4886994</v>
      </c>
      <c r="AA330" s="101">
        <f t="shared" si="80"/>
        <v>5344657751.0516987</v>
      </c>
    </row>
    <row r="331" spans="1:27" ht="24.9" customHeight="1" x14ac:dyDescent="0.25">
      <c r="A331" s="154"/>
      <c r="B331" s="156"/>
      <c r="C331" s="93">
        <v>24</v>
      </c>
      <c r="D331" s="97" t="s">
        <v>372</v>
      </c>
      <c r="E331" s="97">
        <v>88358490.976199999</v>
      </c>
      <c r="F331" s="97">
        <v>0</v>
      </c>
      <c r="G331" s="97">
        <v>4281939.3836000003</v>
      </c>
      <c r="H331" s="110">
        <v>1903604.7952000001</v>
      </c>
      <c r="I331" s="97">
        <v>2836321.0500000003</v>
      </c>
      <c r="J331" s="97">
        <f t="shared" si="78"/>
        <v>1418160.5250000001</v>
      </c>
      <c r="K331" s="97">
        <f t="shared" si="81"/>
        <v>1418160.5250000001</v>
      </c>
      <c r="L331" s="111">
        <v>58151484.254699998</v>
      </c>
      <c r="M331" s="98">
        <f t="shared" si="79"/>
        <v>154113679.93470001</v>
      </c>
      <c r="N331" s="92"/>
      <c r="O331" s="155">
        <v>33</v>
      </c>
      <c r="P331" s="99">
        <v>1</v>
      </c>
      <c r="Q331" s="169" t="s">
        <v>63</v>
      </c>
      <c r="R331" s="97" t="s">
        <v>723</v>
      </c>
      <c r="S331" s="97">
        <v>92748111.153999999</v>
      </c>
      <c r="T331" s="97">
        <f>-1564740.79</f>
        <v>-1564740.79</v>
      </c>
      <c r="U331" s="97">
        <v>4494664.6948999995</v>
      </c>
      <c r="V331" s="97">
        <v>1998175.2424999999</v>
      </c>
      <c r="W331" s="97">
        <v>2977228.53</v>
      </c>
      <c r="X331" s="97">
        <v>0</v>
      </c>
      <c r="Y331" s="97">
        <f t="shared" si="74"/>
        <v>2977228.53</v>
      </c>
      <c r="Z331" s="97">
        <v>53445118.490900002</v>
      </c>
      <c r="AA331" s="98">
        <f t="shared" si="80"/>
        <v>154098557.32230002</v>
      </c>
    </row>
    <row r="332" spans="1:27" ht="24.9" customHeight="1" x14ac:dyDescent="0.25">
      <c r="A332" s="154"/>
      <c r="B332" s="156"/>
      <c r="C332" s="93">
        <v>25</v>
      </c>
      <c r="D332" s="97" t="s">
        <v>373</v>
      </c>
      <c r="E332" s="97">
        <v>89167667.18720001</v>
      </c>
      <c r="F332" s="97">
        <v>0</v>
      </c>
      <c r="G332" s="97">
        <v>4321152.8587999996</v>
      </c>
      <c r="H332" s="110">
        <v>1921037.7744</v>
      </c>
      <c r="I332" s="97">
        <v>2862295.7399999998</v>
      </c>
      <c r="J332" s="97">
        <f t="shared" si="78"/>
        <v>1431147.8699999999</v>
      </c>
      <c r="K332" s="97">
        <f t="shared" si="81"/>
        <v>1431147.8699999999</v>
      </c>
      <c r="L332" s="111">
        <v>59365783.484700002</v>
      </c>
      <c r="M332" s="98">
        <f t="shared" si="79"/>
        <v>156206789.1751</v>
      </c>
      <c r="N332" s="92"/>
      <c r="O332" s="156"/>
      <c r="P332" s="99">
        <v>2</v>
      </c>
      <c r="Q332" s="170"/>
      <c r="R332" s="97" t="s">
        <v>724</v>
      </c>
      <c r="S332" s="97">
        <v>105578428.23360001</v>
      </c>
      <c r="T332" s="97">
        <f t="shared" ref="T332:T353" si="84">-1564740.79</f>
        <v>-1564740.79</v>
      </c>
      <c r="U332" s="97">
        <v>5116434.4809999997</v>
      </c>
      <c r="V332" s="97">
        <v>2274592.9682999998</v>
      </c>
      <c r="W332" s="97">
        <v>3389083.67</v>
      </c>
      <c r="X332" s="97">
        <v>0</v>
      </c>
      <c r="Y332" s="97">
        <f t="shared" si="74"/>
        <v>3389083.67</v>
      </c>
      <c r="Z332" s="97">
        <v>62236515.004900001</v>
      </c>
      <c r="AA332" s="98">
        <f t="shared" si="80"/>
        <v>177030313.56780002</v>
      </c>
    </row>
    <row r="333" spans="1:27" ht="24.9" customHeight="1" x14ac:dyDescent="0.25">
      <c r="A333" s="154"/>
      <c r="B333" s="156"/>
      <c r="C333" s="93">
        <v>26</v>
      </c>
      <c r="D333" s="97" t="s">
        <v>374</v>
      </c>
      <c r="E333" s="97">
        <v>94859240.860499993</v>
      </c>
      <c r="F333" s="97">
        <v>0</v>
      </c>
      <c r="G333" s="97">
        <v>4596972.1173999999</v>
      </c>
      <c r="H333" s="110">
        <v>2043657.6473000001</v>
      </c>
      <c r="I333" s="97">
        <v>3044996.12</v>
      </c>
      <c r="J333" s="97">
        <f t="shared" si="78"/>
        <v>1522498.06</v>
      </c>
      <c r="K333" s="97">
        <f t="shared" si="81"/>
        <v>1522498.06</v>
      </c>
      <c r="L333" s="111">
        <v>65384440.567599997</v>
      </c>
      <c r="M333" s="98">
        <f t="shared" si="79"/>
        <v>168406809.25279999</v>
      </c>
      <c r="N333" s="92"/>
      <c r="O333" s="156"/>
      <c r="P333" s="99">
        <v>3</v>
      </c>
      <c r="Q333" s="170"/>
      <c r="R333" s="97" t="s">
        <v>849</v>
      </c>
      <c r="S333" s="97">
        <v>113778306.67749999</v>
      </c>
      <c r="T333" s="97">
        <f t="shared" si="84"/>
        <v>-1564740.79</v>
      </c>
      <c r="U333" s="97">
        <v>5513808.6557</v>
      </c>
      <c r="V333" s="97">
        <v>2451252.0279000001</v>
      </c>
      <c r="W333" s="97">
        <v>3652301.02</v>
      </c>
      <c r="X333" s="97">
        <v>0</v>
      </c>
      <c r="Y333" s="97">
        <f t="shared" si="74"/>
        <v>3652301.02</v>
      </c>
      <c r="Z333" s="97">
        <v>64627389.119000003</v>
      </c>
      <c r="AA333" s="98">
        <f t="shared" si="80"/>
        <v>188458316.7101</v>
      </c>
    </row>
    <row r="334" spans="1:27" ht="24.9" customHeight="1" x14ac:dyDescent="0.25">
      <c r="A334" s="154"/>
      <c r="B334" s="157"/>
      <c r="C334" s="93">
        <v>27</v>
      </c>
      <c r="D334" s="97" t="s">
        <v>375</v>
      </c>
      <c r="E334" s="97">
        <v>84859620.677000001</v>
      </c>
      <c r="F334" s="97">
        <v>0</v>
      </c>
      <c r="G334" s="97">
        <v>4112380.6872999999</v>
      </c>
      <c r="H334" s="110">
        <v>1828224.7586999999</v>
      </c>
      <c r="I334" s="97">
        <v>2724006.7800000003</v>
      </c>
      <c r="J334" s="97">
        <f t="shared" si="78"/>
        <v>1362003.3900000001</v>
      </c>
      <c r="K334" s="97">
        <f t="shared" si="81"/>
        <v>1362003.3900000001</v>
      </c>
      <c r="L334" s="111">
        <v>55874657.583899997</v>
      </c>
      <c r="M334" s="98">
        <f t="shared" si="79"/>
        <v>148036887.09689999</v>
      </c>
      <c r="N334" s="92"/>
      <c r="O334" s="156"/>
      <c r="P334" s="99">
        <v>4</v>
      </c>
      <c r="Q334" s="170"/>
      <c r="R334" s="97" t="s">
        <v>725</v>
      </c>
      <c r="S334" s="97">
        <v>123536197.6152</v>
      </c>
      <c r="T334" s="97">
        <f t="shared" si="84"/>
        <v>-1564740.79</v>
      </c>
      <c r="U334" s="97">
        <v>5986685.6486999998</v>
      </c>
      <c r="V334" s="97">
        <v>2661477.0756000001</v>
      </c>
      <c r="W334" s="97">
        <v>3965530.81</v>
      </c>
      <c r="X334" s="97">
        <v>0</v>
      </c>
      <c r="Y334" s="97">
        <f t="shared" si="74"/>
        <v>3965530.81</v>
      </c>
      <c r="Z334" s="97">
        <v>71337950.680299997</v>
      </c>
      <c r="AA334" s="98">
        <f t="shared" si="80"/>
        <v>205923101.03979999</v>
      </c>
    </row>
    <row r="335" spans="1:27" ht="24.9" customHeight="1" x14ac:dyDescent="0.25">
      <c r="A335" s="93"/>
      <c r="B335" s="161" t="s">
        <v>938</v>
      </c>
      <c r="C335" s="162"/>
      <c r="D335" s="100"/>
      <c r="E335" s="100">
        <f>SUM(E308:E334)</f>
        <v>2507767955.6041999</v>
      </c>
      <c r="F335" s="100">
        <f t="shared" ref="F335:I335" si="85">SUM(F308:F334)</f>
        <v>0</v>
      </c>
      <c r="G335" s="100">
        <f t="shared" si="85"/>
        <v>121528901.81029999</v>
      </c>
      <c r="H335" s="100">
        <f>SUM(H308:H334)</f>
        <v>54027621.488299988</v>
      </c>
      <c r="I335" s="100">
        <f t="shared" si="85"/>
        <v>80499734.339999989</v>
      </c>
      <c r="J335" s="100">
        <f t="shared" si="78"/>
        <v>40249867.169999994</v>
      </c>
      <c r="K335" s="100">
        <f t="shared" si="81"/>
        <v>40249867.169999994</v>
      </c>
      <c r="L335" s="100">
        <f>SUM(L308:L334)</f>
        <v>1665352168.0068998</v>
      </c>
      <c r="M335" s="101">
        <f t="shared" si="79"/>
        <v>4388926514.0796995</v>
      </c>
      <c r="N335" s="92"/>
      <c r="O335" s="156"/>
      <c r="P335" s="99">
        <v>5</v>
      </c>
      <c r="Q335" s="170"/>
      <c r="R335" s="97" t="s">
        <v>726</v>
      </c>
      <c r="S335" s="97">
        <v>116211108.3115</v>
      </c>
      <c r="T335" s="97">
        <f t="shared" si="84"/>
        <v>-1564740.79</v>
      </c>
      <c r="U335" s="97">
        <v>5631704.6158999996</v>
      </c>
      <c r="V335" s="97">
        <v>2503664.5669999998</v>
      </c>
      <c r="W335" s="97">
        <v>3730394.33</v>
      </c>
      <c r="X335" s="97">
        <v>0</v>
      </c>
      <c r="Y335" s="97">
        <f t="shared" si="74"/>
        <v>3730394.33</v>
      </c>
      <c r="Z335" s="97">
        <v>63097179.719899997</v>
      </c>
      <c r="AA335" s="98">
        <f t="shared" si="80"/>
        <v>189609310.7543</v>
      </c>
    </row>
    <row r="336" spans="1:27" ht="24.9" customHeight="1" x14ac:dyDescent="0.25">
      <c r="A336" s="154">
        <v>17</v>
      </c>
      <c r="B336" s="155" t="s">
        <v>939</v>
      </c>
      <c r="C336" s="93">
        <v>1</v>
      </c>
      <c r="D336" s="97" t="s">
        <v>376</v>
      </c>
      <c r="E336" s="97">
        <v>88617049.965800002</v>
      </c>
      <c r="F336" s="97">
        <v>0</v>
      </c>
      <c r="G336" s="97">
        <v>4294469.4066000003</v>
      </c>
      <c r="H336" s="110">
        <v>1909175.2179</v>
      </c>
      <c r="I336" s="97">
        <v>2844620.84</v>
      </c>
      <c r="J336" s="97">
        <v>0</v>
      </c>
      <c r="K336" s="97">
        <f>I336-J336</f>
        <v>2844620.84</v>
      </c>
      <c r="L336" s="111">
        <v>56657834.695799999</v>
      </c>
      <c r="M336" s="98">
        <f t="shared" si="79"/>
        <v>154323150.1261</v>
      </c>
      <c r="N336" s="92"/>
      <c r="O336" s="156"/>
      <c r="P336" s="99">
        <v>6</v>
      </c>
      <c r="Q336" s="170"/>
      <c r="R336" s="97" t="s">
        <v>727</v>
      </c>
      <c r="S336" s="97">
        <v>105300418.1627</v>
      </c>
      <c r="T336" s="97">
        <f t="shared" si="84"/>
        <v>-1564740.79</v>
      </c>
      <c r="U336" s="97">
        <v>5102961.8391000004</v>
      </c>
      <c r="V336" s="97">
        <v>2268603.4893999998</v>
      </c>
      <c r="W336" s="97">
        <v>3380159.5</v>
      </c>
      <c r="X336" s="97">
        <v>0</v>
      </c>
      <c r="Y336" s="97">
        <f t="shared" si="74"/>
        <v>3380159.5</v>
      </c>
      <c r="Z336" s="97">
        <v>52260549.043499999</v>
      </c>
      <c r="AA336" s="98">
        <f t="shared" si="80"/>
        <v>166747951.24469998</v>
      </c>
    </row>
    <row r="337" spans="1:27" ht="24.9" customHeight="1" x14ac:dyDescent="0.25">
      <c r="A337" s="154"/>
      <c r="B337" s="156"/>
      <c r="C337" s="93">
        <v>2</v>
      </c>
      <c r="D337" s="97" t="s">
        <v>377</v>
      </c>
      <c r="E337" s="97">
        <v>104808380.5115</v>
      </c>
      <c r="F337" s="97">
        <v>0</v>
      </c>
      <c r="G337" s="97">
        <v>5079117.2111</v>
      </c>
      <c r="H337" s="110">
        <v>2258002.9778</v>
      </c>
      <c r="I337" s="97">
        <v>3364365.03</v>
      </c>
      <c r="J337" s="97">
        <v>0</v>
      </c>
      <c r="K337" s="97">
        <f t="shared" si="81"/>
        <v>3364365.03</v>
      </c>
      <c r="L337" s="111">
        <v>66163870.227799997</v>
      </c>
      <c r="M337" s="98">
        <f t="shared" si="79"/>
        <v>181673735.95819998</v>
      </c>
      <c r="N337" s="92"/>
      <c r="O337" s="156"/>
      <c r="P337" s="99">
        <v>7</v>
      </c>
      <c r="Q337" s="170"/>
      <c r="R337" s="97" t="s">
        <v>728</v>
      </c>
      <c r="S337" s="97">
        <v>120268103.2087</v>
      </c>
      <c r="T337" s="97">
        <f t="shared" si="84"/>
        <v>-1564740.79</v>
      </c>
      <c r="U337" s="97">
        <v>5828310.5793000003</v>
      </c>
      <c r="V337" s="97">
        <v>2591068.8997</v>
      </c>
      <c r="W337" s="97">
        <v>3860624.4899999998</v>
      </c>
      <c r="X337" s="97">
        <v>0</v>
      </c>
      <c r="Y337" s="97">
        <f t="shared" si="74"/>
        <v>3860624.4899999998</v>
      </c>
      <c r="Z337" s="97">
        <v>69225762.049400002</v>
      </c>
      <c r="AA337" s="98">
        <f t="shared" si="80"/>
        <v>200209128.43709999</v>
      </c>
    </row>
    <row r="338" spans="1:27" ht="24.9" customHeight="1" x14ac:dyDescent="0.25">
      <c r="A338" s="154"/>
      <c r="B338" s="156"/>
      <c r="C338" s="93">
        <v>3</v>
      </c>
      <c r="D338" s="97" t="s">
        <v>378</v>
      </c>
      <c r="E338" s="97">
        <v>130070058.5581</v>
      </c>
      <c r="F338" s="97">
        <v>0</v>
      </c>
      <c r="G338" s="97">
        <v>6303322.9769000001</v>
      </c>
      <c r="H338" s="110">
        <v>2802243.2757999999</v>
      </c>
      <c r="I338" s="97">
        <v>4175268.7499999995</v>
      </c>
      <c r="J338" s="97">
        <v>0</v>
      </c>
      <c r="K338" s="97">
        <f t="shared" si="81"/>
        <v>4175268.7499999995</v>
      </c>
      <c r="L338" s="111">
        <v>79313927.685499996</v>
      </c>
      <c r="M338" s="98">
        <f t="shared" si="79"/>
        <v>222664821.24629998</v>
      </c>
      <c r="N338" s="92"/>
      <c r="O338" s="156"/>
      <c r="P338" s="99">
        <v>8</v>
      </c>
      <c r="Q338" s="170"/>
      <c r="R338" s="97" t="s">
        <v>729</v>
      </c>
      <c r="S338" s="97">
        <v>102626061.8952</v>
      </c>
      <c r="T338" s="97">
        <f t="shared" si="84"/>
        <v>-1564740.79</v>
      </c>
      <c r="U338" s="97">
        <v>4973359.9042999996</v>
      </c>
      <c r="V338" s="97">
        <v>2210986.8716000002</v>
      </c>
      <c r="W338" s="97">
        <v>3294312.2699999996</v>
      </c>
      <c r="X338" s="97">
        <v>0</v>
      </c>
      <c r="Y338" s="97">
        <f t="shared" si="74"/>
        <v>3294312.2699999996</v>
      </c>
      <c r="Z338" s="97">
        <v>59124006.629699998</v>
      </c>
      <c r="AA338" s="98">
        <f t="shared" si="80"/>
        <v>170663986.78079998</v>
      </c>
    </row>
    <row r="339" spans="1:27" ht="24.9" customHeight="1" x14ac:dyDescent="0.25">
      <c r="A339" s="154"/>
      <c r="B339" s="156"/>
      <c r="C339" s="93">
        <v>4</v>
      </c>
      <c r="D339" s="97" t="s">
        <v>379</v>
      </c>
      <c r="E339" s="97">
        <v>98382794.328800008</v>
      </c>
      <c r="F339" s="97">
        <v>0</v>
      </c>
      <c r="G339" s="97">
        <v>4767726.9841</v>
      </c>
      <c r="H339" s="110">
        <v>2119569.4605999999</v>
      </c>
      <c r="I339" s="97">
        <v>3158102.72</v>
      </c>
      <c r="J339" s="97">
        <v>0</v>
      </c>
      <c r="K339" s="97">
        <f t="shared" si="81"/>
        <v>3158102.72</v>
      </c>
      <c r="L339" s="111">
        <v>57947957.362999998</v>
      </c>
      <c r="M339" s="98">
        <f t="shared" si="79"/>
        <v>166376150.8565</v>
      </c>
      <c r="N339" s="92"/>
      <c r="O339" s="156"/>
      <c r="P339" s="99">
        <v>9</v>
      </c>
      <c r="Q339" s="170"/>
      <c r="R339" s="97" t="s">
        <v>730</v>
      </c>
      <c r="S339" s="97">
        <v>116165057.9472</v>
      </c>
      <c r="T339" s="97">
        <f t="shared" si="84"/>
        <v>-1564740.79</v>
      </c>
      <c r="U339" s="97">
        <v>5629472.9699999997</v>
      </c>
      <c r="V339" s="97">
        <v>2502672.4530000002</v>
      </c>
      <c r="W339" s="97">
        <v>3728916.1</v>
      </c>
      <c r="X339" s="97">
        <v>0</v>
      </c>
      <c r="Y339" s="97">
        <f t="shared" si="74"/>
        <v>3728916.1</v>
      </c>
      <c r="Z339" s="97">
        <v>58576129.2073</v>
      </c>
      <c r="AA339" s="98">
        <f t="shared" si="80"/>
        <v>185037507.88749999</v>
      </c>
    </row>
    <row r="340" spans="1:27" ht="24.9" customHeight="1" x14ac:dyDescent="0.25">
      <c r="A340" s="154"/>
      <c r="B340" s="156"/>
      <c r="C340" s="93">
        <v>5</v>
      </c>
      <c r="D340" s="97" t="s">
        <v>380</v>
      </c>
      <c r="E340" s="97">
        <v>84421019.832699999</v>
      </c>
      <c r="F340" s="97">
        <v>0</v>
      </c>
      <c r="G340" s="97">
        <v>4091125.6587</v>
      </c>
      <c r="H340" s="110">
        <v>1818775.4950000001</v>
      </c>
      <c r="I340" s="97">
        <v>2709927.6199999996</v>
      </c>
      <c r="J340" s="97">
        <v>0</v>
      </c>
      <c r="K340" s="97">
        <f t="shared" si="81"/>
        <v>2709927.6199999996</v>
      </c>
      <c r="L340" s="111">
        <v>50211343.556400001</v>
      </c>
      <c r="M340" s="98">
        <f t="shared" si="79"/>
        <v>143252192.16280001</v>
      </c>
      <c r="N340" s="92"/>
      <c r="O340" s="156"/>
      <c r="P340" s="99">
        <v>10</v>
      </c>
      <c r="Q340" s="170"/>
      <c r="R340" s="97" t="s">
        <v>731</v>
      </c>
      <c r="S340" s="97">
        <v>104880874.6823</v>
      </c>
      <c r="T340" s="97">
        <f t="shared" si="84"/>
        <v>-1564740.79</v>
      </c>
      <c r="U340" s="97">
        <v>5082630.3496000003</v>
      </c>
      <c r="V340" s="97">
        <v>2259564.7998000002</v>
      </c>
      <c r="W340" s="97">
        <v>3366692.0900000003</v>
      </c>
      <c r="X340" s="97">
        <v>0</v>
      </c>
      <c r="Y340" s="97">
        <f t="shared" si="74"/>
        <v>3366692.0900000003</v>
      </c>
      <c r="Z340" s="97">
        <v>55897325.895999998</v>
      </c>
      <c r="AA340" s="98">
        <f t="shared" si="80"/>
        <v>169922347.02770001</v>
      </c>
    </row>
    <row r="341" spans="1:27" ht="24.9" customHeight="1" x14ac:dyDescent="0.25">
      <c r="A341" s="154"/>
      <c r="B341" s="156"/>
      <c r="C341" s="93">
        <v>6</v>
      </c>
      <c r="D341" s="97" t="s">
        <v>381</v>
      </c>
      <c r="E341" s="97">
        <v>82814778.596000001</v>
      </c>
      <c r="F341" s="97">
        <v>0</v>
      </c>
      <c r="G341" s="97">
        <v>4013285.6288000001</v>
      </c>
      <c r="H341" s="110">
        <v>1784170.4619</v>
      </c>
      <c r="I341" s="97">
        <v>2658367.0399999996</v>
      </c>
      <c r="J341" s="97">
        <v>0</v>
      </c>
      <c r="K341" s="97">
        <f t="shared" si="81"/>
        <v>2658367.0399999996</v>
      </c>
      <c r="L341" s="111">
        <v>52332026.410899997</v>
      </c>
      <c r="M341" s="98">
        <f t="shared" si="79"/>
        <v>143602628.1376</v>
      </c>
      <c r="N341" s="92"/>
      <c r="O341" s="156"/>
      <c r="P341" s="99">
        <v>11</v>
      </c>
      <c r="Q341" s="170"/>
      <c r="R341" s="97" t="s">
        <v>732</v>
      </c>
      <c r="S341" s="97">
        <v>97256781.626800001</v>
      </c>
      <c r="T341" s="97">
        <f t="shared" si="84"/>
        <v>-1564740.79</v>
      </c>
      <c r="U341" s="97">
        <v>4713159.3010999998</v>
      </c>
      <c r="V341" s="97">
        <v>2095310.5223000001</v>
      </c>
      <c r="W341" s="97">
        <v>3121957.55</v>
      </c>
      <c r="X341" s="97">
        <v>0</v>
      </c>
      <c r="Y341" s="97">
        <f t="shared" si="74"/>
        <v>3121957.55</v>
      </c>
      <c r="Z341" s="97">
        <v>57051665.900700003</v>
      </c>
      <c r="AA341" s="98">
        <f t="shared" si="80"/>
        <v>162674134.11089998</v>
      </c>
    </row>
    <row r="342" spans="1:27" ht="24.9" customHeight="1" x14ac:dyDescent="0.25">
      <c r="A342" s="154"/>
      <c r="B342" s="156"/>
      <c r="C342" s="93">
        <v>7</v>
      </c>
      <c r="D342" s="97" t="s">
        <v>382</v>
      </c>
      <c r="E342" s="97">
        <v>116249213.36189999</v>
      </c>
      <c r="F342" s="97">
        <v>0</v>
      </c>
      <c r="G342" s="97">
        <v>5633551.2241000002</v>
      </c>
      <c r="H342" s="110">
        <v>2504485.5062000002</v>
      </c>
      <c r="I342" s="97">
        <v>3731617.51</v>
      </c>
      <c r="J342" s="97">
        <v>0</v>
      </c>
      <c r="K342" s="97">
        <f t="shared" si="81"/>
        <v>3731617.51</v>
      </c>
      <c r="L342" s="111">
        <v>70915888.6734</v>
      </c>
      <c r="M342" s="98">
        <f t="shared" si="79"/>
        <v>199034756.27559999</v>
      </c>
      <c r="N342" s="92"/>
      <c r="O342" s="156"/>
      <c r="P342" s="99">
        <v>12</v>
      </c>
      <c r="Q342" s="170"/>
      <c r="R342" s="97" t="s">
        <v>733</v>
      </c>
      <c r="S342" s="97">
        <v>115796031.68709999</v>
      </c>
      <c r="T342" s="97">
        <f t="shared" si="84"/>
        <v>-1564740.79</v>
      </c>
      <c r="U342" s="97">
        <v>5611589.5943999998</v>
      </c>
      <c r="V342" s="97">
        <v>2494722.1116999998</v>
      </c>
      <c r="W342" s="97">
        <v>3717070.3000000003</v>
      </c>
      <c r="X342" s="97">
        <v>0</v>
      </c>
      <c r="Y342" s="97">
        <f t="shared" si="74"/>
        <v>3717070.3000000003</v>
      </c>
      <c r="Z342" s="97">
        <v>58958619.0995</v>
      </c>
      <c r="AA342" s="98">
        <f t="shared" si="80"/>
        <v>185013292.00269997</v>
      </c>
    </row>
    <row r="343" spans="1:27" ht="24.9" customHeight="1" x14ac:dyDescent="0.25">
      <c r="A343" s="154"/>
      <c r="B343" s="156"/>
      <c r="C343" s="93">
        <v>8</v>
      </c>
      <c r="D343" s="97" t="s">
        <v>383</v>
      </c>
      <c r="E343" s="97">
        <v>97564361.469300002</v>
      </c>
      <c r="F343" s="97">
        <v>0</v>
      </c>
      <c r="G343" s="97">
        <v>4728064.9225000003</v>
      </c>
      <c r="H343" s="110">
        <v>2101937.0553000001</v>
      </c>
      <c r="I343" s="97">
        <v>3131830.9</v>
      </c>
      <c r="J343" s="97">
        <v>0</v>
      </c>
      <c r="K343" s="97">
        <f t="shared" si="81"/>
        <v>3131830.9</v>
      </c>
      <c r="L343" s="111">
        <v>59185116.047700003</v>
      </c>
      <c r="M343" s="98">
        <f t="shared" si="79"/>
        <v>166711310.39480001</v>
      </c>
      <c r="N343" s="92"/>
      <c r="O343" s="156"/>
      <c r="P343" s="99">
        <v>13</v>
      </c>
      <c r="Q343" s="170"/>
      <c r="R343" s="97" t="s">
        <v>734</v>
      </c>
      <c r="S343" s="97">
        <v>121493404.13409999</v>
      </c>
      <c r="T343" s="97">
        <f t="shared" si="84"/>
        <v>-1564740.79</v>
      </c>
      <c r="U343" s="97">
        <v>5887689.8669999996</v>
      </c>
      <c r="V343" s="97">
        <v>2617466.9139999999</v>
      </c>
      <c r="W343" s="97">
        <v>3899956.83</v>
      </c>
      <c r="X343" s="97">
        <v>0</v>
      </c>
      <c r="Y343" s="97">
        <f t="shared" si="74"/>
        <v>3899956.83</v>
      </c>
      <c r="Z343" s="97">
        <v>66257905.305600002</v>
      </c>
      <c r="AA343" s="98">
        <f t="shared" si="80"/>
        <v>198591682.26069999</v>
      </c>
    </row>
    <row r="344" spans="1:27" ht="24.9" customHeight="1" x14ac:dyDescent="0.25">
      <c r="A344" s="154"/>
      <c r="B344" s="156"/>
      <c r="C344" s="93">
        <v>9</v>
      </c>
      <c r="D344" s="97" t="s">
        <v>384</v>
      </c>
      <c r="E344" s="97">
        <v>85459905.840599999</v>
      </c>
      <c r="F344" s="97">
        <v>0</v>
      </c>
      <c r="G344" s="97">
        <v>4141471.0970000001</v>
      </c>
      <c r="H344" s="110">
        <v>1841157.3666999999</v>
      </c>
      <c r="I344" s="97">
        <v>2743276.0300000003</v>
      </c>
      <c r="J344" s="97">
        <v>0</v>
      </c>
      <c r="K344" s="97">
        <f t="shared" si="81"/>
        <v>2743276.0300000003</v>
      </c>
      <c r="L344" s="111">
        <v>53554944.779600002</v>
      </c>
      <c r="M344" s="98">
        <f t="shared" si="79"/>
        <v>147740755.11390001</v>
      </c>
      <c r="N344" s="92"/>
      <c r="O344" s="156"/>
      <c r="P344" s="99">
        <v>14</v>
      </c>
      <c r="Q344" s="170"/>
      <c r="R344" s="97" t="s">
        <v>735</v>
      </c>
      <c r="S344" s="97">
        <v>109471993.43880001</v>
      </c>
      <c r="T344" s="97">
        <f t="shared" si="84"/>
        <v>-1564740.79</v>
      </c>
      <c r="U344" s="97">
        <v>5305120.4802999999</v>
      </c>
      <c r="V344" s="97">
        <v>2358476.3541000001</v>
      </c>
      <c r="W344" s="97">
        <v>3514067.6999999997</v>
      </c>
      <c r="X344" s="97">
        <v>0</v>
      </c>
      <c r="Y344" s="97">
        <f t="shared" si="74"/>
        <v>3514067.6999999997</v>
      </c>
      <c r="Z344" s="97">
        <v>59864003.403499998</v>
      </c>
      <c r="AA344" s="98">
        <f t="shared" si="80"/>
        <v>178948920.58669999</v>
      </c>
    </row>
    <row r="345" spans="1:27" ht="24.9" customHeight="1" x14ac:dyDescent="0.25">
      <c r="A345" s="154"/>
      <c r="B345" s="156"/>
      <c r="C345" s="93">
        <v>10</v>
      </c>
      <c r="D345" s="97" t="s">
        <v>385</v>
      </c>
      <c r="E345" s="97">
        <v>90283738.7667</v>
      </c>
      <c r="F345" s="97">
        <v>0</v>
      </c>
      <c r="G345" s="97">
        <v>4375238.7850000001</v>
      </c>
      <c r="H345" s="110">
        <v>1945082.5399</v>
      </c>
      <c r="I345" s="97">
        <v>2898121.8000000003</v>
      </c>
      <c r="J345" s="97">
        <v>0</v>
      </c>
      <c r="K345" s="97">
        <f t="shared" si="81"/>
        <v>2898121.8000000003</v>
      </c>
      <c r="L345" s="111">
        <v>54536402.350900002</v>
      </c>
      <c r="M345" s="98">
        <f t="shared" si="79"/>
        <v>154038584.24250001</v>
      </c>
      <c r="N345" s="92"/>
      <c r="O345" s="156"/>
      <c r="P345" s="99">
        <v>15</v>
      </c>
      <c r="Q345" s="170"/>
      <c r="R345" s="97" t="s">
        <v>736</v>
      </c>
      <c r="S345" s="97">
        <v>98025463.930799991</v>
      </c>
      <c r="T345" s="97">
        <f t="shared" si="84"/>
        <v>-1564740.79</v>
      </c>
      <c r="U345" s="97">
        <v>4750410.4017000003</v>
      </c>
      <c r="V345" s="97">
        <v>2111871.0962</v>
      </c>
      <c r="W345" s="97">
        <v>3146632.36</v>
      </c>
      <c r="X345" s="97">
        <v>0</v>
      </c>
      <c r="Y345" s="97">
        <f t="shared" si="74"/>
        <v>3146632.36</v>
      </c>
      <c r="Z345" s="97">
        <v>53364048.6215</v>
      </c>
      <c r="AA345" s="98">
        <f t="shared" si="80"/>
        <v>159833685.62019998</v>
      </c>
    </row>
    <row r="346" spans="1:27" ht="24.9" customHeight="1" x14ac:dyDescent="0.25">
      <c r="A346" s="154"/>
      <c r="B346" s="156"/>
      <c r="C346" s="93">
        <v>11</v>
      </c>
      <c r="D346" s="97" t="s">
        <v>386</v>
      </c>
      <c r="E346" s="97">
        <v>125589919.10110001</v>
      </c>
      <c r="F346" s="97">
        <v>0</v>
      </c>
      <c r="G346" s="97">
        <v>6086211.0116999997</v>
      </c>
      <c r="H346" s="110">
        <v>2705722.6713</v>
      </c>
      <c r="I346" s="97">
        <v>4031455.58</v>
      </c>
      <c r="J346" s="97">
        <v>0</v>
      </c>
      <c r="K346" s="97">
        <f t="shared" si="81"/>
        <v>4031455.58</v>
      </c>
      <c r="L346" s="111">
        <v>74218517.759299994</v>
      </c>
      <c r="M346" s="98">
        <f t="shared" si="79"/>
        <v>212631826.12340003</v>
      </c>
      <c r="N346" s="92"/>
      <c r="O346" s="156"/>
      <c r="P346" s="99">
        <v>16</v>
      </c>
      <c r="Q346" s="170"/>
      <c r="R346" s="97" t="s">
        <v>737</v>
      </c>
      <c r="S346" s="97">
        <v>108929610.0125</v>
      </c>
      <c r="T346" s="97">
        <f t="shared" si="84"/>
        <v>-1564740.79</v>
      </c>
      <c r="U346" s="97">
        <v>5278836.0460999999</v>
      </c>
      <c r="V346" s="97">
        <v>2346791.1875999998</v>
      </c>
      <c r="W346" s="97">
        <v>3496657.12</v>
      </c>
      <c r="X346" s="97">
        <v>0</v>
      </c>
      <c r="Y346" s="97">
        <f t="shared" si="74"/>
        <v>3496657.12</v>
      </c>
      <c r="Z346" s="97">
        <v>69411635.648200005</v>
      </c>
      <c r="AA346" s="98">
        <f t="shared" si="80"/>
        <v>187898789.22440001</v>
      </c>
    </row>
    <row r="347" spans="1:27" ht="24.9" customHeight="1" x14ac:dyDescent="0.25">
      <c r="A347" s="154"/>
      <c r="B347" s="156"/>
      <c r="C347" s="93">
        <v>12</v>
      </c>
      <c r="D347" s="97" t="s">
        <v>387</v>
      </c>
      <c r="E347" s="97">
        <v>92856607.958200008</v>
      </c>
      <c r="F347" s="97">
        <v>0</v>
      </c>
      <c r="G347" s="97">
        <v>4499922.557</v>
      </c>
      <c r="H347" s="110">
        <v>2000512.7094000001</v>
      </c>
      <c r="I347" s="97">
        <v>2980711.3000000003</v>
      </c>
      <c r="J347" s="97">
        <v>0</v>
      </c>
      <c r="K347" s="97">
        <f t="shared" si="81"/>
        <v>2980711.3000000003</v>
      </c>
      <c r="L347" s="111">
        <v>55722970.439199999</v>
      </c>
      <c r="M347" s="98">
        <f t="shared" si="79"/>
        <v>158060724.96380001</v>
      </c>
      <c r="N347" s="92"/>
      <c r="O347" s="156"/>
      <c r="P347" s="99">
        <v>17</v>
      </c>
      <c r="Q347" s="170"/>
      <c r="R347" s="97" t="s">
        <v>738</v>
      </c>
      <c r="S347" s="97">
        <v>108049622.3246</v>
      </c>
      <c r="T347" s="97">
        <f t="shared" si="84"/>
        <v>-1564740.79</v>
      </c>
      <c r="U347" s="97">
        <v>5236190.9771999996</v>
      </c>
      <c r="V347" s="97">
        <v>2327832.6384999999</v>
      </c>
      <c r="W347" s="97">
        <v>3468409.38</v>
      </c>
      <c r="X347" s="97">
        <v>0</v>
      </c>
      <c r="Y347" s="97">
        <f t="shared" si="74"/>
        <v>3468409.38</v>
      </c>
      <c r="Z347" s="97">
        <v>64673357.858499996</v>
      </c>
      <c r="AA347" s="98">
        <f t="shared" si="80"/>
        <v>182190672.3888</v>
      </c>
    </row>
    <row r="348" spans="1:27" ht="24.9" customHeight="1" x14ac:dyDescent="0.25">
      <c r="A348" s="154"/>
      <c r="B348" s="156"/>
      <c r="C348" s="93">
        <v>13</v>
      </c>
      <c r="D348" s="97" t="s">
        <v>388</v>
      </c>
      <c r="E348" s="97">
        <v>78386112.983099997</v>
      </c>
      <c r="F348" s="97">
        <v>0</v>
      </c>
      <c r="G348" s="97">
        <v>3798668.1370000001</v>
      </c>
      <c r="H348" s="110">
        <v>1688758.8154</v>
      </c>
      <c r="I348" s="97">
        <v>2516206.19</v>
      </c>
      <c r="J348" s="97">
        <v>0</v>
      </c>
      <c r="K348" s="97">
        <f t="shared" si="81"/>
        <v>2516206.19</v>
      </c>
      <c r="L348" s="111">
        <v>53363450.003399998</v>
      </c>
      <c r="M348" s="98">
        <f t="shared" si="79"/>
        <v>139753196.12889999</v>
      </c>
      <c r="N348" s="92"/>
      <c r="O348" s="156"/>
      <c r="P348" s="99">
        <v>18</v>
      </c>
      <c r="Q348" s="170"/>
      <c r="R348" s="97" t="s">
        <v>739</v>
      </c>
      <c r="S348" s="97">
        <v>120984946.1961</v>
      </c>
      <c r="T348" s="97">
        <f t="shared" si="84"/>
        <v>-1564740.79</v>
      </c>
      <c r="U348" s="97">
        <v>5863049.4956</v>
      </c>
      <c r="V348" s="97">
        <v>2606512.6417999999</v>
      </c>
      <c r="W348" s="97">
        <v>3883635.25</v>
      </c>
      <c r="X348" s="97">
        <v>0</v>
      </c>
      <c r="Y348" s="97">
        <f t="shared" si="74"/>
        <v>3883635.25</v>
      </c>
      <c r="Z348" s="97">
        <v>68422933.003900006</v>
      </c>
      <c r="AA348" s="98">
        <f t="shared" si="80"/>
        <v>200196335.7974</v>
      </c>
    </row>
    <row r="349" spans="1:27" ht="24.9" customHeight="1" x14ac:dyDescent="0.25">
      <c r="A349" s="154"/>
      <c r="B349" s="156"/>
      <c r="C349" s="93">
        <v>14</v>
      </c>
      <c r="D349" s="97" t="s">
        <v>389</v>
      </c>
      <c r="E349" s="97">
        <v>107739210.9584</v>
      </c>
      <c r="F349" s="97">
        <v>0</v>
      </c>
      <c r="G349" s="97">
        <v>5221148.1370999999</v>
      </c>
      <c r="H349" s="110">
        <v>2321145.1028</v>
      </c>
      <c r="I349" s="97">
        <v>3458445.12</v>
      </c>
      <c r="J349" s="97">
        <v>0</v>
      </c>
      <c r="K349" s="97">
        <f t="shared" si="81"/>
        <v>3458445.12</v>
      </c>
      <c r="L349" s="111">
        <v>68786211.935100004</v>
      </c>
      <c r="M349" s="98">
        <f t="shared" si="79"/>
        <v>187526161.2534</v>
      </c>
      <c r="N349" s="92"/>
      <c r="O349" s="156"/>
      <c r="P349" s="99">
        <v>19</v>
      </c>
      <c r="Q349" s="170"/>
      <c r="R349" s="97" t="s">
        <v>740</v>
      </c>
      <c r="S349" s="97">
        <v>111543244.69129999</v>
      </c>
      <c r="T349" s="97">
        <f t="shared" si="84"/>
        <v>-1564740.79</v>
      </c>
      <c r="U349" s="97">
        <v>5405495.3534000004</v>
      </c>
      <c r="V349" s="97">
        <v>2403099.6129999999</v>
      </c>
      <c r="W349" s="97">
        <v>3580555.19</v>
      </c>
      <c r="X349" s="97">
        <v>0</v>
      </c>
      <c r="Y349" s="97">
        <f t="shared" si="74"/>
        <v>3580555.19</v>
      </c>
      <c r="Z349" s="97">
        <v>54547618.748599999</v>
      </c>
      <c r="AA349" s="98">
        <f t="shared" si="80"/>
        <v>175915272.80629998</v>
      </c>
    </row>
    <row r="350" spans="1:27" ht="24.9" customHeight="1" x14ac:dyDescent="0.25">
      <c r="A350" s="154"/>
      <c r="B350" s="156"/>
      <c r="C350" s="93">
        <v>15</v>
      </c>
      <c r="D350" s="97" t="s">
        <v>390</v>
      </c>
      <c r="E350" s="97">
        <v>121179030.7379</v>
      </c>
      <c r="F350" s="97">
        <v>0</v>
      </c>
      <c r="G350" s="97">
        <v>5872455.0230999999</v>
      </c>
      <c r="H350" s="110">
        <v>2610694.0199000002</v>
      </c>
      <c r="I350" s="97">
        <v>3889865.3899999997</v>
      </c>
      <c r="J350" s="97">
        <v>0</v>
      </c>
      <c r="K350" s="97">
        <f t="shared" si="81"/>
        <v>3889865.3899999997</v>
      </c>
      <c r="L350" s="111">
        <v>74028147.218500003</v>
      </c>
      <c r="M350" s="98">
        <f t="shared" si="79"/>
        <v>207580192.38940001</v>
      </c>
      <c r="N350" s="92"/>
      <c r="O350" s="156"/>
      <c r="P350" s="99">
        <v>20</v>
      </c>
      <c r="Q350" s="170"/>
      <c r="R350" s="97" t="s">
        <v>741</v>
      </c>
      <c r="S350" s="97">
        <v>101505980.17900001</v>
      </c>
      <c r="T350" s="97">
        <f t="shared" si="84"/>
        <v>-1564740.79</v>
      </c>
      <c r="U350" s="97">
        <v>4919079.6425999999</v>
      </c>
      <c r="V350" s="97">
        <v>2186855.7113000001</v>
      </c>
      <c r="W350" s="97">
        <v>3258357.47</v>
      </c>
      <c r="X350" s="97">
        <v>0</v>
      </c>
      <c r="Y350" s="97">
        <f t="shared" si="74"/>
        <v>3258357.47</v>
      </c>
      <c r="Z350" s="97">
        <v>48866107.393700004</v>
      </c>
      <c r="AA350" s="98">
        <f t="shared" si="80"/>
        <v>159171639.60659999</v>
      </c>
    </row>
    <row r="351" spans="1:27" ht="24.9" customHeight="1" x14ac:dyDescent="0.25">
      <c r="A351" s="154"/>
      <c r="B351" s="156"/>
      <c r="C351" s="93">
        <v>16</v>
      </c>
      <c r="D351" s="97" t="s">
        <v>391</v>
      </c>
      <c r="E351" s="97">
        <v>88812560.745100006</v>
      </c>
      <c r="F351" s="97">
        <v>0</v>
      </c>
      <c r="G351" s="97">
        <v>4303944.0510999998</v>
      </c>
      <c r="H351" s="110">
        <v>1913387.3230000001</v>
      </c>
      <c r="I351" s="97">
        <v>2850896.76</v>
      </c>
      <c r="J351" s="97">
        <v>0</v>
      </c>
      <c r="K351" s="97">
        <f t="shared" si="81"/>
        <v>2850896.76</v>
      </c>
      <c r="L351" s="111">
        <v>56152553.306400001</v>
      </c>
      <c r="M351" s="98">
        <f t="shared" si="79"/>
        <v>154033342.18560001</v>
      </c>
      <c r="N351" s="92"/>
      <c r="O351" s="156"/>
      <c r="P351" s="99">
        <v>21</v>
      </c>
      <c r="Q351" s="170"/>
      <c r="R351" s="97" t="s">
        <v>742</v>
      </c>
      <c r="S351" s="97">
        <v>104637047.9228</v>
      </c>
      <c r="T351" s="97">
        <f t="shared" si="84"/>
        <v>-1564740.79</v>
      </c>
      <c r="U351" s="97">
        <v>5070814.2651000004</v>
      </c>
      <c r="V351" s="97">
        <v>2254311.7700999998</v>
      </c>
      <c r="W351" s="97">
        <v>3358865.22</v>
      </c>
      <c r="X351" s="97">
        <v>0</v>
      </c>
      <c r="Y351" s="97">
        <f t="shared" si="74"/>
        <v>3358865.22</v>
      </c>
      <c r="Z351" s="97">
        <v>62762782.123099998</v>
      </c>
      <c r="AA351" s="98">
        <f t="shared" si="80"/>
        <v>176519080.51109999</v>
      </c>
    </row>
    <row r="352" spans="1:27" ht="24.9" customHeight="1" x14ac:dyDescent="0.25">
      <c r="A352" s="154"/>
      <c r="B352" s="156"/>
      <c r="C352" s="93">
        <v>17</v>
      </c>
      <c r="D352" s="97" t="s">
        <v>392</v>
      </c>
      <c r="E352" s="97">
        <v>93980524.685000002</v>
      </c>
      <c r="F352" s="97">
        <v>0</v>
      </c>
      <c r="G352" s="97">
        <v>4554388.6670000004</v>
      </c>
      <c r="H352" s="110">
        <v>2024726.4916999999</v>
      </c>
      <c r="I352" s="97">
        <v>3016789.1900000004</v>
      </c>
      <c r="J352" s="97">
        <v>0</v>
      </c>
      <c r="K352" s="97">
        <f t="shared" si="81"/>
        <v>3016789.1900000004</v>
      </c>
      <c r="L352" s="111">
        <v>60341954.353399999</v>
      </c>
      <c r="M352" s="98">
        <f t="shared" si="79"/>
        <v>163918383.38709998</v>
      </c>
      <c r="N352" s="92"/>
      <c r="O352" s="156"/>
      <c r="P352" s="99">
        <v>22</v>
      </c>
      <c r="Q352" s="170"/>
      <c r="R352" s="97" t="s">
        <v>743</v>
      </c>
      <c r="S352" s="97">
        <v>100677099.1314</v>
      </c>
      <c r="T352" s="97">
        <f t="shared" si="84"/>
        <v>-1564740.79</v>
      </c>
      <c r="U352" s="97">
        <v>4878911.2514000004</v>
      </c>
      <c r="V352" s="97">
        <v>2168998.2089</v>
      </c>
      <c r="W352" s="97">
        <v>3231750.2600000002</v>
      </c>
      <c r="X352" s="97">
        <v>0</v>
      </c>
      <c r="Y352" s="97">
        <f t="shared" si="74"/>
        <v>3231750.2600000002</v>
      </c>
      <c r="Z352" s="97">
        <v>60600252.7258</v>
      </c>
      <c r="AA352" s="98">
        <f t="shared" si="80"/>
        <v>169992270.78749999</v>
      </c>
    </row>
    <row r="353" spans="1:27" ht="24.9" customHeight="1" x14ac:dyDescent="0.25">
      <c r="A353" s="154"/>
      <c r="B353" s="156"/>
      <c r="C353" s="93">
        <v>18</v>
      </c>
      <c r="D353" s="97" t="s">
        <v>393</v>
      </c>
      <c r="E353" s="97">
        <v>98020044.304399997</v>
      </c>
      <c r="F353" s="97">
        <v>0</v>
      </c>
      <c r="G353" s="97">
        <v>4750147.7611999996</v>
      </c>
      <c r="H353" s="110">
        <v>2111754.3352000001</v>
      </c>
      <c r="I353" s="97">
        <v>3146458.39</v>
      </c>
      <c r="J353" s="97">
        <v>0</v>
      </c>
      <c r="K353" s="97">
        <f t="shared" si="81"/>
        <v>3146458.39</v>
      </c>
      <c r="L353" s="111">
        <v>64093028.479500003</v>
      </c>
      <c r="M353" s="98">
        <f t="shared" si="79"/>
        <v>172121433.2703</v>
      </c>
      <c r="N353" s="92"/>
      <c r="O353" s="157"/>
      <c r="P353" s="99">
        <v>23</v>
      </c>
      <c r="Q353" s="171"/>
      <c r="R353" s="97" t="s">
        <v>744</v>
      </c>
      <c r="S353" s="97">
        <v>94384758.270300001</v>
      </c>
      <c r="T353" s="97">
        <f t="shared" si="84"/>
        <v>-1564740.79</v>
      </c>
      <c r="U353" s="97">
        <v>4573978.2242999999</v>
      </c>
      <c r="V353" s="97">
        <v>2033435.3435</v>
      </c>
      <c r="W353" s="97">
        <v>3029765.16</v>
      </c>
      <c r="X353" s="97">
        <v>0</v>
      </c>
      <c r="Y353" s="97">
        <f t="shared" si="74"/>
        <v>3029765.16</v>
      </c>
      <c r="Z353" s="97">
        <v>54692270.379900001</v>
      </c>
      <c r="AA353" s="98">
        <f t="shared" si="80"/>
        <v>157149466.588</v>
      </c>
    </row>
    <row r="354" spans="1:27" ht="24.9" customHeight="1" x14ac:dyDescent="0.25">
      <c r="A354" s="154"/>
      <c r="B354" s="156"/>
      <c r="C354" s="93">
        <v>19</v>
      </c>
      <c r="D354" s="97" t="s">
        <v>394</v>
      </c>
      <c r="E354" s="97">
        <v>101269074.65900001</v>
      </c>
      <c r="F354" s="97">
        <v>0</v>
      </c>
      <c r="G354" s="97">
        <v>4907598.9678999996</v>
      </c>
      <c r="H354" s="110">
        <v>2181751.7932000002</v>
      </c>
      <c r="I354" s="97">
        <v>3250752.7600000002</v>
      </c>
      <c r="J354" s="97">
        <v>0</v>
      </c>
      <c r="K354" s="97">
        <f t="shared" si="81"/>
        <v>3250752.7600000002</v>
      </c>
      <c r="L354" s="111">
        <v>61768359.343400002</v>
      </c>
      <c r="M354" s="98">
        <f t="shared" si="79"/>
        <v>173377537.52350003</v>
      </c>
      <c r="N354" s="92"/>
      <c r="O354" s="93"/>
      <c r="P354" s="162" t="s">
        <v>940</v>
      </c>
      <c r="Q354" s="163"/>
      <c r="R354" s="100"/>
      <c r="S354" s="100">
        <f t="shared" ref="S354:V354" si="86">SUM(S331:S353)</f>
        <v>2493848651.4335003</v>
      </c>
      <c r="T354" s="100">
        <f t="shared" si="86"/>
        <v>-35989038.169999987</v>
      </c>
      <c r="U354" s="100">
        <f t="shared" si="86"/>
        <v>120854358.63869999</v>
      </c>
      <c r="V354" s="100">
        <f t="shared" si="86"/>
        <v>53727742.507799998</v>
      </c>
      <c r="W354" s="100">
        <f>SUM(W331:W353)</f>
        <v>80052922.599999994</v>
      </c>
      <c r="X354" s="100">
        <f t="shared" ref="X354:Z354" si="87">SUM(X331:X353)</f>
        <v>0</v>
      </c>
      <c r="Y354" s="100">
        <f t="shared" si="74"/>
        <v>80052922.599999994</v>
      </c>
      <c r="Z354" s="100">
        <f t="shared" si="87"/>
        <v>1389301126.0534003</v>
      </c>
      <c r="AA354" s="101">
        <f t="shared" si="80"/>
        <v>4101795763.0634003</v>
      </c>
    </row>
    <row r="355" spans="1:27" ht="24.9" customHeight="1" x14ac:dyDescent="0.25">
      <c r="A355" s="154"/>
      <c r="B355" s="156"/>
      <c r="C355" s="93">
        <v>20</v>
      </c>
      <c r="D355" s="97" t="s">
        <v>395</v>
      </c>
      <c r="E355" s="97">
        <v>102144716.48570001</v>
      </c>
      <c r="F355" s="97">
        <v>0</v>
      </c>
      <c r="G355" s="97">
        <v>4950033.4318000004</v>
      </c>
      <c r="H355" s="110">
        <v>2200616.7144999998</v>
      </c>
      <c r="I355" s="97">
        <v>3278860.99</v>
      </c>
      <c r="J355" s="97">
        <v>0</v>
      </c>
      <c r="K355" s="97">
        <f t="shared" si="81"/>
        <v>3278860.99</v>
      </c>
      <c r="L355" s="111">
        <v>62618031.533799998</v>
      </c>
      <c r="M355" s="98">
        <f t="shared" si="79"/>
        <v>175192259.15580001</v>
      </c>
      <c r="N355" s="92"/>
      <c r="O355" s="155">
        <v>34</v>
      </c>
      <c r="P355" s="99">
        <v>1</v>
      </c>
      <c r="Q355" s="155" t="s">
        <v>64</v>
      </c>
      <c r="R355" s="97" t="s">
        <v>745</v>
      </c>
      <c r="S355" s="97">
        <v>93683713.884000003</v>
      </c>
      <c r="T355" s="97">
        <v>0</v>
      </c>
      <c r="U355" s="97">
        <v>4540004.9238</v>
      </c>
      <c r="V355" s="97">
        <v>2018331.9682</v>
      </c>
      <c r="W355" s="97">
        <v>3007261.53</v>
      </c>
      <c r="X355" s="97">
        <v>0</v>
      </c>
      <c r="Y355" s="97">
        <f t="shared" si="74"/>
        <v>3007261.53</v>
      </c>
      <c r="Z355" s="97">
        <v>50357042.719400004</v>
      </c>
      <c r="AA355" s="98">
        <f t="shared" si="80"/>
        <v>153606355.02540001</v>
      </c>
    </row>
    <row r="356" spans="1:27" ht="24.9" customHeight="1" x14ac:dyDescent="0.25">
      <c r="A356" s="154"/>
      <c r="B356" s="156"/>
      <c r="C356" s="93">
        <v>21</v>
      </c>
      <c r="D356" s="97" t="s">
        <v>396</v>
      </c>
      <c r="E356" s="97">
        <v>95689118.202100009</v>
      </c>
      <c r="F356" s="97">
        <v>0</v>
      </c>
      <c r="G356" s="97">
        <v>4637188.7895999998</v>
      </c>
      <c r="H356" s="110">
        <v>2061536.6136</v>
      </c>
      <c r="I356" s="97">
        <v>3071635.31</v>
      </c>
      <c r="J356" s="97">
        <v>0</v>
      </c>
      <c r="K356" s="97">
        <f t="shared" si="81"/>
        <v>3071635.31</v>
      </c>
      <c r="L356" s="111">
        <v>60331836.234099999</v>
      </c>
      <c r="M356" s="98">
        <f t="shared" si="79"/>
        <v>165791315.1494</v>
      </c>
      <c r="N356" s="92"/>
      <c r="O356" s="156"/>
      <c r="P356" s="99">
        <v>2</v>
      </c>
      <c r="Q356" s="156"/>
      <c r="R356" s="97" t="s">
        <v>746</v>
      </c>
      <c r="S356" s="97">
        <v>160314408.75240001</v>
      </c>
      <c r="T356" s="97">
        <v>0</v>
      </c>
      <c r="U356" s="97">
        <v>7768993.9358000001</v>
      </c>
      <c r="V356" s="97">
        <v>3453830.7963</v>
      </c>
      <c r="W356" s="97">
        <v>5146117</v>
      </c>
      <c r="X356" s="97">
        <v>0</v>
      </c>
      <c r="Y356" s="97">
        <f t="shared" si="74"/>
        <v>5146117</v>
      </c>
      <c r="Z356" s="97">
        <v>65598427.994099997</v>
      </c>
      <c r="AA356" s="98">
        <f t="shared" si="80"/>
        <v>242281778.4786</v>
      </c>
    </row>
    <row r="357" spans="1:27" ht="24.9" customHeight="1" x14ac:dyDescent="0.25">
      <c r="A357" s="154"/>
      <c r="B357" s="156"/>
      <c r="C357" s="93">
        <v>22</v>
      </c>
      <c r="D357" s="97" t="s">
        <v>397</v>
      </c>
      <c r="E357" s="97">
        <v>87771716.244100004</v>
      </c>
      <c r="F357" s="97">
        <v>0</v>
      </c>
      <c r="G357" s="97">
        <v>4253503.7029999997</v>
      </c>
      <c r="H357" s="110">
        <v>1890963.2577</v>
      </c>
      <c r="I357" s="97">
        <v>2817485.5</v>
      </c>
      <c r="J357" s="97">
        <v>0</v>
      </c>
      <c r="K357" s="97">
        <f t="shared" si="81"/>
        <v>2817485.5</v>
      </c>
      <c r="L357" s="111">
        <v>56211013.551200002</v>
      </c>
      <c r="M357" s="98">
        <f t="shared" si="79"/>
        <v>152944682.25599998</v>
      </c>
      <c r="N357" s="92"/>
      <c r="O357" s="156"/>
      <c r="P357" s="99">
        <v>3</v>
      </c>
      <c r="Q357" s="156"/>
      <c r="R357" s="97" t="s">
        <v>747</v>
      </c>
      <c r="S357" s="97">
        <v>110106509.55399999</v>
      </c>
      <c r="T357" s="97">
        <v>0</v>
      </c>
      <c r="U357" s="97">
        <v>5335869.7556999996</v>
      </c>
      <c r="V357" s="97">
        <v>2372146.4374000002</v>
      </c>
      <c r="W357" s="97">
        <v>3534435.77</v>
      </c>
      <c r="X357" s="97">
        <v>0</v>
      </c>
      <c r="Y357" s="97">
        <f t="shared" si="74"/>
        <v>3534435.77</v>
      </c>
      <c r="Z357" s="97">
        <v>56251784.069700003</v>
      </c>
      <c r="AA357" s="98">
        <f t="shared" si="80"/>
        <v>177600745.58679998</v>
      </c>
    </row>
    <row r="358" spans="1:27" ht="24.9" customHeight="1" x14ac:dyDescent="0.25">
      <c r="A358" s="154"/>
      <c r="B358" s="156"/>
      <c r="C358" s="93">
        <v>23</v>
      </c>
      <c r="D358" s="97" t="s">
        <v>398</v>
      </c>
      <c r="E358" s="97">
        <v>107715073.809</v>
      </c>
      <c r="F358" s="97">
        <v>0</v>
      </c>
      <c r="G358" s="97">
        <v>5219978.4269000003</v>
      </c>
      <c r="H358" s="110">
        <v>2320625.0893000001</v>
      </c>
      <c r="I358" s="97">
        <v>3457670.31</v>
      </c>
      <c r="J358" s="97">
        <v>0</v>
      </c>
      <c r="K358" s="97">
        <f t="shared" si="81"/>
        <v>3457670.31</v>
      </c>
      <c r="L358" s="111">
        <v>64155610.920999996</v>
      </c>
      <c r="M358" s="98">
        <f t="shared" si="79"/>
        <v>182868958.5562</v>
      </c>
      <c r="N358" s="92"/>
      <c r="O358" s="156"/>
      <c r="P358" s="99">
        <v>4</v>
      </c>
      <c r="Q358" s="156"/>
      <c r="R358" s="97" t="s">
        <v>748</v>
      </c>
      <c r="S358" s="97">
        <v>131467830.88009998</v>
      </c>
      <c r="T358" s="97">
        <v>0</v>
      </c>
      <c r="U358" s="97">
        <v>6371060.3985000001</v>
      </c>
      <c r="V358" s="97">
        <v>2832357.0323999999</v>
      </c>
      <c r="W358" s="97">
        <v>4220137.45</v>
      </c>
      <c r="X358" s="97">
        <v>0</v>
      </c>
      <c r="Y358" s="97">
        <f t="shared" si="74"/>
        <v>4220137.45</v>
      </c>
      <c r="Z358" s="97">
        <v>50464469.664899997</v>
      </c>
      <c r="AA358" s="98">
        <f t="shared" si="80"/>
        <v>195355855.42589998</v>
      </c>
    </row>
    <row r="359" spans="1:27" ht="24.9" customHeight="1" x14ac:dyDescent="0.25">
      <c r="A359" s="154"/>
      <c r="B359" s="156"/>
      <c r="C359" s="93">
        <v>24</v>
      </c>
      <c r="D359" s="97" t="s">
        <v>399</v>
      </c>
      <c r="E359" s="97">
        <v>79656207.972800002</v>
      </c>
      <c r="F359" s="97">
        <v>0</v>
      </c>
      <c r="G359" s="97">
        <v>3860218.1894999999</v>
      </c>
      <c r="H359" s="110">
        <v>1716121.878</v>
      </c>
      <c r="I359" s="97">
        <v>2556976.4500000002</v>
      </c>
      <c r="J359" s="97">
        <v>0</v>
      </c>
      <c r="K359" s="97">
        <f t="shared" si="81"/>
        <v>2556976.4500000002</v>
      </c>
      <c r="L359" s="111">
        <v>49889687.295000002</v>
      </c>
      <c r="M359" s="98">
        <f t="shared" si="79"/>
        <v>137679211.78530002</v>
      </c>
      <c r="N359" s="92"/>
      <c r="O359" s="156"/>
      <c r="P359" s="99">
        <v>5</v>
      </c>
      <c r="Q359" s="156"/>
      <c r="R359" s="97" t="s">
        <v>749</v>
      </c>
      <c r="S359" s="97">
        <v>142030675.14030001</v>
      </c>
      <c r="T359" s="97">
        <v>0</v>
      </c>
      <c r="U359" s="97">
        <v>6882946.2208000002</v>
      </c>
      <c r="V359" s="97">
        <v>3059924.0806</v>
      </c>
      <c r="W359" s="97">
        <v>4559206.3599999994</v>
      </c>
      <c r="X359" s="97">
        <v>0</v>
      </c>
      <c r="Y359" s="97">
        <f t="shared" si="74"/>
        <v>4559206.3599999994</v>
      </c>
      <c r="Z359" s="97">
        <v>70072135.701700002</v>
      </c>
      <c r="AA359" s="98">
        <f t="shared" si="80"/>
        <v>226604887.5034</v>
      </c>
    </row>
    <row r="360" spans="1:27" ht="24.9" customHeight="1" x14ac:dyDescent="0.25">
      <c r="A360" s="154"/>
      <c r="B360" s="156"/>
      <c r="C360" s="93">
        <v>25</v>
      </c>
      <c r="D360" s="97" t="s">
        <v>400</v>
      </c>
      <c r="E360" s="97">
        <v>99978053.032700002</v>
      </c>
      <c r="F360" s="97">
        <v>0</v>
      </c>
      <c r="G360" s="97">
        <v>4845034.7899000002</v>
      </c>
      <c r="H360" s="110">
        <v>2153937.8849999998</v>
      </c>
      <c r="I360" s="97">
        <v>3209310.77</v>
      </c>
      <c r="J360" s="97">
        <v>0</v>
      </c>
      <c r="K360" s="97">
        <f t="shared" si="81"/>
        <v>3209310.77</v>
      </c>
      <c r="L360" s="111">
        <v>56513932.554700002</v>
      </c>
      <c r="M360" s="98">
        <f t="shared" si="79"/>
        <v>166700269.0323</v>
      </c>
      <c r="N360" s="92"/>
      <c r="O360" s="156"/>
      <c r="P360" s="99">
        <v>6</v>
      </c>
      <c r="Q360" s="156"/>
      <c r="R360" s="97" t="s">
        <v>750</v>
      </c>
      <c r="S360" s="97">
        <v>98391817.116599992</v>
      </c>
      <c r="T360" s="97">
        <v>0</v>
      </c>
      <c r="U360" s="97">
        <v>4768164.2370999996</v>
      </c>
      <c r="V360" s="97">
        <v>2119763.8484</v>
      </c>
      <c r="W360" s="97">
        <v>3158392.36</v>
      </c>
      <c r="X360" s="97">
        <v>0</v>
      </c>
      <c r="Y360" s="97">
        <f t="shared" si="74"/>
        <v>3158392.36</v>
      </c>
      <c r="Z360" s="97">
        <v>49998911.262500003</v>
      </c>
      <c r="AA360" s="98">
        <f t="shared" si="80"/>
        <v>158437048.82459998</v>
      </c>
    </row>
    <row r="361" spans="1:27" ht="24.9" customHeight="1" x14ac:dyDescent="0.25">
      <c r="A361" s="154"/>
      <c r="B361" s="156"/>
      <c r="C361" s="93">
        <v>26</v>
      </c>
      <c r="D361" s="97" t="s">
        <v>401</v>
      </c>
      <c r="E361" s="97">
        <v>90929532.516099989</v>
      </c>
      <c r="F361" s="97">
        <v>0</v>
      </c>
      <c r="G361" s="97">
        <v>4406534.5856999997</v>
      </c>
      <c r="H361" s="110">
        <v>1958995.5896999999</v>
      </c>
      <c r="I361" s="97">
        <v>2918851.89</v>
      </c>
      <c r="J361" s="97">
        <v>0</v>
      </c>
      <c r="K361" s="97">
        <f t="shared" si="81"/>
        <v>2918851.89</v>
      </c>
      <c r="L361" s="111">
        <v>56627355.422799997</v>
      </c>
      <c r="M361" s="98">
        <f t="shared" si="79"/>
        <v>156841270.0043</v>
      </c>
      <c r="N361" s="92"/>
      <c r="O361" s="156"/>
      <c r="P361" s="99">
        <v>7</v>
      </c>
      <c r="Q361" s="156"/>
      <c r="R361" s="97" t="s">
        <v>751</v>
      </c>
      <c r="S361" s="97">
        <v>94636015.001399994</v>
      </c>
      <c r="T361" s="97">
        <v>0</v>
      </c>
      <c r="U361" s="97">
        <v>4586154.3724999996</v>
      </c>
      <c r="V361" s="97">
        <v>2038848.4453</v>
      </c>
      <c r="W361" s="97">
        <v>3037830.5300000003</v>
      </c>
      <c r="X361" s="97">
        <v>0</v>
      </c>
      <c r="Y361" s="97">
        <f t="shared" si="74"/>
        <v>3037830.5300000003</v>
      </c>
      <c r="Z361" s="97">
        <v>56968046.983499996</v>
      </c>
      <c r="AA361" s="98">
        <f t="shared" si="80"/>
        <v>161266895.33269998</v>
      </c>
    </row>
    <row r="362" spans="1:27" ht="24.9" customHeight="1" x14ac:dyDescent="0.25">
      <c r="A362" s="154"/>
      <c r="B362" s="157"/>
      <c r="C362" s="93">
        <v>27</v>
      </c>
      <c r="D362" s="97" t="s">
        <v>402</v>
      </c>
      <c r="E362" s="97">
        <v>84257546.086700007</v>
      </c>
      <c r="F362" s="97">
        <v>0</v>
      </c>
      <c r="G362" s="97">
        <v>4083203.5603</v>
      </c>
      <c r="H362" s="110">
        <v>1815253.5992000001</v>
      </c>
      <c r="I362" s="97">
        <v>2704680.0999999996</v>
      </c>
      <c r="J362" s="97">
        <v>0</v>
      </c>
      <c r="K362" s="97">
        <f t="shared" si="81"/>
        <v>2704680.0999999996</v>
      </c>
      <c r="L362" s="111">
        <v>52130663.3455</v>
      </c>
      <c r="M362" s="98">
        <f t="shared" si="79"/>
        <v>144991346.69170001</v>
      </c>
      <c r="N362" s="92"/>
      <c r="O362" s="156"/>
      <c r="P362" s="99">
        <v>8</v>
      </c>
      <c r="Q362" s="156"/>
      <c r="R362" s="97" t="s">
        <v>752</v>
      </c>
      <c r="S362" s="97">
        <v>146888037.59729999</v>
      </c>
      <c r="T362" s="97">
        <v>0</v>
      </c>
      <c r="U362" s="97">
        <v>7118338.7834999999</v>
      </c>
      <c r="V362" s="97">
        <v>3164571.6179</v>
      </c>
      <c r="W362" s="97">
        <v>4715128.4400000004</v>
      </c>
      <c r="X362" s="97">
        <v>0</v>
      </c>
      <c r="Y362" s="97">
        <f t="shared" ref="Y362:Y412" si="88">W362-X362</f>
        <v>4715128.4400000004</v>
      </c>
      <c r="Z362" s="97">
        <v>63963165.035499997</v>
      </c>
      <c r="AA362" s="98">
        <f t="shared" si="80"/>
        <v>225849241.47419998</v>
      </c>
    </row>
    <row r="363" spans="1:27" ht="24.9" customHeight="1" x14ac:dyDescent="0.25">
      <c r="A363" s="93"/>
      <c r="B363" s="161" t="s">
        <v>941</v>
      </c>
      <c r="C363" s="162"/>
      <c r="D363" s="100"/>
      <c r="E363" s="100">
        <f>SUM(E336:E362)</f>
        <v>2634646351.7127995</v>
      </c>
      <c r="F363" s="100">
        <f t="shared" ref="F363:I363" si="89">SUM(F336:F362)</f>
        <v>0</v>
      </c>
      <c r="G363" s="100">
        <f t="shared" si="89"/>
        <v>127677553.6846</v>
      </c>
      <c r="H363" s="100">
        <f>SUM(H336:H362)</f>
        <v>56761103.246000007</v>
      </c>
      <c r="I363" s="100">
        <f t="shared" si="89"/>
        <v>84572550.239999995</v>
      </c>
      <c r="J363" s="97">
        <v>0</v>
      </c>
      <c r="K363" s="100">
        <f t="shared" si="81"/>
        <v>84572550.239999995</v>
      </c>
      <c r="L363" s="100">
        <f>SUM(L336:L362)</f>
        <v>1627772635.4872999</v>
      </c>
      <c r="M363" s="101">
        <f t="shared" si="79"/>
        <v>4531430194.3706989</v>
      </c>
      <c r="N363" s="92"/>
      <c r="O363" s="156"/>
      <c r="P363" s="99">
        <v>9</v>
      </c>
      <c r="Q363" s="156"/>
      <c r="R363" s="97" t="s">
        <v>753</v>
      </c>
      <c r="S363" s="97">
        <v>104560674.22119999</v>
      </c>
      <c r="T363" s="97">
        <v>0</v>
      </c>
      <c r="U363" s="97">
        <v>5067113.1205000002</v>
      </c>
      <c r="V363" s="97">
        <v>2252666.3668999998</v>
      </c>
      <c r="W363" s="97">
        <v>3356413.6100000003</v>
      </c>
      <c r="X363" s="97">
        <v>0</v>
      </c>
      <c r="Y363" s="97">
        <f t="shared" si="88"/>
        <v>3356413.6100000003</v>
      </c>
      <c r="Z363" s="97">
        <v>50932901.113600001</v>
      </c>
      <c r="AA363" s="98">
        <f t="shared" si="80"/>
        <v>166169768.43219998</v>
      </c>
    </row>
    <row r="364" spans="1:27" ht="24.9" customHeight="1" x14ac:dyDescent="0.25">
      <c r="A364" s="154">
        <v>18</v>
      </c>
      <c r="B364" s="155" t="s">
        <v>942</v>
      </c>
      <c r="C364" s="93">
        <v>1</v>
      </c>
      <c r="D364" s="97" t="s">
        <v>403</v>
      </c>
      <c r="E364" s="97">
        <v>157754417.84830001</v>
      </c>
      <c r="F364" s="97">
        <v>0</v>
      </c>
      <c r="G364" s="97">
        <v>7644934.2588999998</v>
      </c>
      <c r="H364" s="110">
        <v>3398678.0781999999</v>
      </c>
      <c r="I364" s="97">
        <v>5063940.91</v>
      </c>
      <c r="J364" s="97">
        <v>0</v>
      </c>
      <c r="K364" s="97">
        <f t="shared" si="81"/>
        <v>5063940.91</v>
      </c>
      <c r="L364" s="111">
        <v>77148689.194600001</v>
      </c>
      <c r="M364" s="98">
        <f t="shared" si="79"/>
        <v>251010660.29000002</v>
      </c>
      <c r="N364" s="92"/>
      <c r="O364" s="156"/>
      <c r="P364" s="99">
        <v>10</v>
      </c>
      <c r="Q364" s="156"/>
      <c r="R364" s="97" t="s">
        <v>754</v>
      </c>
      <c r="S364" s="97">
        <v>96540631.615500003</v>
      </c>
      <c r="T364" s="97">
        <v>0</v>
      </c>
      <c r="U364" s="97">
        <v>4678453.9671</v>
      </c>
      <c r="V364" s="97">
        <v>2079881.7098000001</v>
      </c>
      <c r="W364" s="97">
        <v>3098969.0200000005</v>
      </c>
      <c r="X364" s="97">
        <v>0</v>
      </c>
      <c r="Y364" s="97">
        <f t="shared" si="88"/>
        <v>3098969.0200000005</v>
      </c>
      <c r="Z364" s="97">
        <v>51564846.366700001</v>
      </c>
      <c r="AA364" s="98">
        <f t="shared" si="80"/>
        <v>157962782.67910001</v>
      </c>
    </row>
    <row r="365" spans="1:27" ht="24.9" customHeight="1" x14ac:dyDescent="0.25">
      <c r="A365" s="154"/>
      <c r="B365" s="156"/>
      <c r="C365" s="93">
        <v>2</v>
      </c>
      <c r="D365" s="97" t="s">
        <v>404</v>
      </c>
      <c r="E365" s="97">
        <v>160408847.24040002</v>
      </c>
      <c r="F365" s="97">
        <v>0</v>
      </c>
      <c r="G365" s="97">
        <v>7773570.5181999998</v>
      </c>
      <c r="H365" s="110">
        <v>3455865.3892999999</v>
      </c>
      <c r="I365" s="97">
        <v>5149148.5</v>
      </c>
      <c r="J365" s="97">
        <v>0</v>
      </c>
      <c r="K365" s="97">
        <f t="shared" si="81"/>
        <v>5149148.5</v>
      </c>
      <c r="L365" s="111">
        <v>91624719.939700007</v>
      </c>
      <c r="M365" s="98">
        <f t="shared" si="79"/>
        <v>268412151.58760002</v>
      </c>
      <c r="N365" s="92"/>
      <c r="O365" s="156"/>
      <c r="P365" s="99">
        <v>11</v>
      </c>
      <c r="Q365" s="156"/>
      <c r="R365" s="97" t="s">
        <v>755</v>
      </c>
      <c r="S365" s="97">
        <v>144069324.60689998</v>
      </c>
      <c r="T365" s="97">
        <v>0</v>
      </c>
      <c r="U365" s="97">
        <v>6981741.1793999998</v>
      </c>
      <c r="V365" s="97">
        <v>3103844.9632000001</v>
      </c>
      <c r="W365" s="97">
        <v>4624647.33</v>
      </c>
      <c r="X365" s="97">
        <v>0</v>
      </c>
      <c r="Y365" s="97">
        <f t="shared" si="88"/>
        <v>4624647.33</v>
      </c>
      <c r="Z365" s="97">
        <v>67534861.145500004</v>
      </c>
      <c r="AA365" s="98">
        <f t="shared" si="80"/>
        <v>226314419.22499999</v>
      </c>
    </row>
    <row r="366" spans="1:27" ht="24.9" customHeight="1" x14ac:dyDescent="0.25">
      <c r="A366" s="154"/>
      <c r="B366" s="156"/>
      <c r="C366" s="93">
        <v>3</v>
      </c>
      <c r="D366" s="97" t="s">
        <v>405</v>
      </c>
      <c r="E366" s="97">
        <v>132751131.01339999</v>
      </c>
      <c r="F366" s="97">
        <v>0</v>
      </c>
      <c r="G366" s="97">
        <v>6433250.3849999998</v>
      </c>
      <c r="H366" s="110">
        <v>2860004.588</v>
      </c>
      <c r="I366" s="97">
        <v>4261331.58</v>
      </c>
      <c r="J366" s="97">
        <v>0</v>
      </c>
      <c r="K366" s="97">
        <f t="shared" si="81"/>
        <v>4261331.58</v>
      </c>
      <c r="L366" s="111">
        <v>81403795.559499994</v>
      </c>
      <c r="M366" s="98">
        <f t="shared" si="79"/>
        <v>227709513.12589997</v>
      </c>
      <c r="N366" s="92"/>
      <c r="O366" s="156"/>
      <c r="P366" s="99">
        <v>12</v>
      </c>
      <c r="Q366" s="156"/>
      <c r="R366" s="97" t="s">
        <v>756</v>
      </c>
      <c r="S366" s="97">
        <v>114035528.15629999</v>
      </c>
      <c r="T366" s="97">
        <v>0</v>
      </c>
      <c r="U366" s="97">
        <v>5526273.8614999996</v>
      </c>
      <c r="V366" s="97">
        <v>2456793.6349999998</v>
      </c>
      <c r="W366" s="97">
        <v>3660557.87</v>
      </c>
      <c r="X366" s="97">
        <v>0</v>
      </c>
      <c r="Y366" s="97">
        <f t="shared" si="88"/>
        <v>3660557.87</v>
      </c>
      <c r="Z366" s="97">
        <v>56406428.905299999</v>
      </c>
      <c r="AA366" s="98">
        <f t="shared" si="80"/>
        <v>182085582.42809999</v>
      </c>
    </row>
    <row r="367" spans="1:27" ht="24.9" customHeight="1" x14ac:dyDescent="0.25">
      <c r="A367" s="154"/>
      <c r="B367" s="156"/>
      <c r="C367" s="93">
        <v>4</v>
      </c>
      <c r="D367" s="97" t="s">
        <v>822</v>
      </c>
      <c r="E367" s="97">
        <v>102216471.73519999</v>
      </c>
      <c r="F367" s="97">
        <v>0</v>
      </c>
      <c r="G367" s="97">
        <v>4953510.7619000003</v>
      </c>
      <c r="H367" s="110">
        <v>2202162.6173</v>
      </c>
      <c r="I367" s="97">
        <v>3281164.3499999996</v>
      </c>
      <c r="J367" s="97">
        <v>0</v>
      </c>
      <c r="K367" s="97">
        <f t="shared" si="81"/>
        <v>3281164.3499999996</v>
      </c>
      <c r="L367" s="111">
        <v>59473833.772699997</v>
      </c>
      <c r="M367" s="98">
        <f t="shared" si="79"/>
        <v>172127143.23710001</v>
      </c>
      <c r="N367" s="92"/>
      <c r="O367" s="156"/>
      <c r="P367" s="99">
        <v>13</v>
      </c>
      <c r="Q367" s="156"/>
      <c r="R367" s="97" t="s">
        <v>757</v>
      </c>
      <c r="S367" s="97">
        <v>98012015.036799997</v>
      </c>
      <c r="T367" s="97">
        <v>0</v>
      </c>
      <c r="U367" s="97">
        <v>4749758.6549000004</v>
      </c>
      <c r="V367" s="97">
        <v>2111581.3517</v>
      </c>
      <c r="W367" s="97">
        <v>3146200.65</v>
      </c>
      <c r="X367" s="97">
        <v>0</v>
      </c>
      <c r="Y367" s="97">
        <f t="shared" si="88"/>
        <v>3146200.65</v>
      </c>
      <c r="Z367" s="97">
        <v>53523514.397500001</v>
      </c>
      <c r="AA367" s="98">
        <f t="shared" si="80"/>
        <v>161543070.0909</v>
      </c>
    </row>
    <row r="368" spans="1:27" ht="24.9" customHeight="1" x14ac:dyDescent="0.25">
      <c r="A368" s="154"/>
      <c r="B368" s="156"/>
      <c r="C368" s="93">
        <v>5</v>
      </c>
      <c r="D368" s="97" t="s">
        <v>406</v>
      </c>
      <c r="E368" s="97">
        <v>168039265.11690003</v>
      </c>
      <c r="F368" s="97">
        <v>0</v>
      </c>
      <c r="G368" s="97">
        <v>8143348.0734999999</v>
      </c>
      <c r="H368" s="110">
        <v>3620255.9293</v>
      </c>
      <c r="I368" s="97">
        <v>5394086.0700000003</v>
      </c>
      <c r="J368" s="97">
        <v>0</v>
      </c>
      <c r="K368" s="97">
        <f t="shared" si="81"/>
        <v>5394086.0700000003</v>
      </c>
      <c r="L368" s="111">
        <v>99366830.008599997</v>
      </c>
      <c r="M368" s="98">
        <f t="shared" si="79"/>
        <v>284563785.1983</v>
      </c>
      <c r="N368" s="92"/>
      <c r="O368" s="156"/>
      <c r="P368" s="99">
        <v>14</v>
      </c>
      <c r="Q368" s="156"/>
      <c r="R368" s="97" t="s">
        <v>758</v>
      </c>
      <c r="S368" s="97">
        <v>140388291.6101</v>
      </c>
      <c r="T368" s="97">
        <v>0</v>
      </c>
      <c r="U368" s="97">
        <v>6803354.6996999998</v>
      </c>
      <c r="V368" s="97">
        <v>3024540.3939999999</v>
      </c>
      <c r="W368" s="97">
        <v>4506485.5999999996</v>
      </c>
      <c r="X368" s="97">
        <v>0</v>
      </c>
      <c r="Y368" s="97">
        <f t="shared" si="88"/>
        <v>4506485.5999999996</v>
      </c>
      <c r="Z368" s="97">
        <v>69672032.787</v>
      </c>
      <c r="AA368" s="98">
        <f t="shared" si="80"/>
        <v>224394705.09079999</v>
      </c>
    </row>
    <row r="369" spans="1:27" ht="24.9" customHeight="1" x14ac:dyDescent="0.25">
      <c r="A369" s="154"/>
      <c r="B369" s="156"/>
      <c r="C369" s="93">
        <v>6</v>
      </c>
      <c r="D369" s="97" t="s">
        <v>407</v>
      </c>
      <c r="E369" s="97">
        <v>112571149.64500001</v>
      </c>
      <c r="F369" s="97">
        <v>0</v>
      </c>
      <c r="G369" s="97">
        <v>5455308.6386000002</v>
      </c>
      <c r="H369" s="110">
        <v>2425244.9075000002</v>
      </c>
      <c r="I369" s="97">
        <v>3613551.1</v>
      </c>
      <c r="J369" s="97">
        <v>0</v>
      </c>
      <c r="K369" s="97">
        <f t="shared" si="81"/>
        <v>3613551.1</v>
      </c>
      <c r="L369" s="111">
        <v>69849028.243399993</v>
      </c>
      <c r="M369" s="98">
        <f t="shared" si="79"/>
        <v>193914282.5345</v>
      </c>
      <c r="N369" s="92"/>
      <c r="O369" s="156"/>
      <c r="P369" s="99">
        <v>15</v>
      </c>
      <c r="Q369" s="156"/>
      <c r="R369" s="97" t="s">
        <v>759</v>
      </c>
      <c r="S369" s="97">
        <v>93065264.941499993</v>
      </c>
      <c r="T369" s="97">
        <v>0</v>
      </c>
      <c r="U369" s="97">
        <v>4510034.2796</v>
      </c>
      <c r="V369" s="97">
        <v>2005008.0379000001</v>
      </c>
      <c r="W369" s="97">
        <v>2987409.22</v>
      </c>
      <c r="X369" s="97">
        <v>0</v>
      </c>
      <c r="Y369" s="97">
        <f t="shared" si="88"/>
        <v>2987409.22</v>
      </c>
      <c r="Z369" s="97">
        <v>50667956.286300004</v>
      </c>
      <c r="AA369" s="98">
        <f t="shared" si="80"/>
        <v>153235672.76529998</v>
      </c>
    </row>
    <row r="370" spans="1:27" ht="24.9" customHeight="1" x14ac:dyDescent="0.25">
      <c r="A370" s="154"/>
      <c r="B370" s="156"/>
      <c r="C370" s="93">
        <v>7</v>
      </c>
      <c r="D370" s="97" t="s">
        <v>408</v>
      </c>
      <c r="E370" s="97">
        <v>98161821.079900011</v>
      </c>
      <c r="F370" s="97">
        <v>0</v>
      </c>
      <c r="G370" s="97">
        <v>4757018.4029999999</v>
      </c>
      <c r="H370" s="110">
        <v>2114808.7892</v>
      </c>
      <c r="I370" s="97">
        <v>3151009.4399999995</v>
      </c>
      <c r="J370" s="97">
        <v>0</v>
      </c>
      <c r="K370" s="97">
        <f t="shared" si="81"/>
        <v>3151009.4399999995</v>
      </c>
      <c r="L370" s="111">
        <v>65033677.865999997</v>
      </c>
      <c r="M370" s="98">
        <f t="shared" si="79"/>
        <v>173218335.5781</v>
      </c>
      <c r="N370" s="92"/>
      <c r="O370" s="157"/>
      <c r="P370" s="99">
        <v>16</v>
      </c>
      <c r="Q370" s="157"/>
      <c r="R370" s="97" t="s">
        <v>760</v>
      </c>
      <c r="S370" s="97">
        <v>100957169.4613</v>
      </c>
      <c r="T370" s="97">
        <v>0</v>
      </c>
      <c r="U370" s="97">
        <v>4892483.7350000003</v>
      </c>
      <c r="V370" s="97">
        <v>2175032.0742000001</v>
      </c>
      <c r="W370" s="97">
        <v>3240740.55</v>
      </c>
      <c r="X370" s="97">
        <v>0</v>
      </c>
      <c r="Y370" s="97">
        <f t="shared" si="88"/>
        <v>3240740.55</v>
      </c>
      <c r="Z370" s="97">
        <v>55408857.292099997</v>
      </c>
      <c r="AA370" s="98">
        <f t="shared" si="80"/>
        <v>166674283.1126</v>
      </c>
    </row>
    <row r="371" spans="1:27" ht="24.9" customHeight="1" x14ac:dyDescent="0.25">
      <c r="A371" s="154"/>
      <c r="B371" s="156"/>
      <c r="C371" s="93">
        <v>8</v>
      </c>
      <c r="D371" s="97" t="s">
        <v>409</v>
      </c>
      <c r="E371" s="97">
        <v>130794190.49410002</v>
      </c>
      <c r="F371" s="97">
        <v>0</v>
      </c>
      <c r="G371" s="97">
        <v>6338415.1223999998</v>
      </c>
      <c r="H371" s="110">
        <v>2817844.0517000002</v>
      </c>
      <c r="I371" s="97">
        <v>4198513.4800000004</v>
      </c>
      <c r="J371" s="97">
        <v>0</v>
      </c>
      <c r="K371" s="97">
        <f t="shared" si="81"/>
        <v>4198513.4800000004</v>
      </c>
      <c r="L371" s="111">
        <v>80442948.971900001</v>
      </c>
      <c r="M371" s="98">
        <f t="shared" si="79"/>
        <v>224591912.12010002</v>
      </c>
      <c r="N371" s="92"/>
      <c r="O371" s="93"/>
      <c r="P371" s="162" t="s">
        <v>943</v>
      </c>
      <c r="Q371" s="163"/>
      <c r="R371" s="100"/>
      <c r="S371" s="100">
        <f t="shared" ref="S371:V371" si="90">SUM(S355:S370)</f>
        <v>1869147907.5756998</v>
      </c>
      <c r="T371" s="100">
        <f t="shared" si="90"/>
        <v>0</v>
      </c>
      <c r="U371" s="100">
        <f t="shared" si="90"/>
        <v>90580746.125399992</v>
      </c>
      <c r="V371" s="100">
        <f t="shared" si="90"/>
        <v>40269122.759199999</v>
      </c>
      <c r="W371" s="100">
        <f>SUM(W355:W370)</f>
        <v>59999933.289999999</v>
      </c>
      <c r="X371" s="100">
        <f t="shared" ref="X371:Z371" si="91">SUM(X355:X370)</f>
        <v>0</v>
      </c>
      <c r="Y371" s="100">
        <f t="shared" si="88"/>
        <v>59999933.289999999</v>
      </c>
      <c r="Z371" s="100">
        <f t="shared" si="91"/>
        <v>919385381.72530007</v>
      </c>
      <c r="AA371" s="101">
        <f t="shared" si="80"/>
        <v>2979383091.4756002</v>
      </c>
    </row>
    <row r="372" spans="1:27" ht="24.9" customHeight="1" x14ac:dyDescent="0.25">
      <c r="A372" s="154"/>
      <c r="B372" s="156"/>
      <c r="C372" s="93">
        <v>9</v>
      </c>
      <c r="D372" s="97" t="s">
        <v>410</v>
      </c>
      <c r="E372" s="97">
        <v>144279597.618</v>
      </c>
      <c r="F372" s="97">
        <v>0</v>
      </c>
      <c r="G372" s="97">
        <v>6991931.2164000003</v>
      </c>
      <c r="H372" s="110">
        <v>3108375.1074999999</v>
      </c>
      <c r="I372" s="97">
        <v>4631397.12</v>
      </c>
      <c r="J372" s="97">
        <v>0</v>
      </c>
      <c r="K372" s="97">
        <f t="shared" si="81"/>
        <v>4631397.12</v>
      </c>
      <c r="L372" s="111">
        <v>76138251.331</v>
      </c>
      <c r="M372" s="98">
        <f t="shared" si="79"/>
        <v>235149552.39289999</v>
      </c>
      <c r="N372" s="92"/>
      <c r="O372" s="155">
        <v>35</v>
      </c>
      <c r="P372" s="99">
        <v>1</v>
      </c>
      <c r="Q372" s="94"/>
      <c r="R372" s="97" t="s">
        <v>761</v>
      </c>
      <c r="S372" s="97">
        <v>104333231.12079999</v>
      </c>
      <c r="T372" s="97">
        <v>0</v>
      </c>
      <c r="U372" s="97">
        <v>5056091.0038000001</v>
      </c>
      <c r="V372" s="97">
        <v>2247766.3083000001</v>
      </c>
      <c r="W372" s="97">
        <v>3349112.6500000004</v>
      </c>
      <c r="X372" s="97">
        <v>0</v>
      </c>
      <c r="Y372" s="97">
        <f t="shared" si="88"/>
        <v>3349112.6500000004</v>
      </c>
      <c r="Z372" s="97">
        <v>56893114.825599998</v>
      </c>
      <c r="AA372" s="98">
        <f t="shared" si="80"/>
        <v>171879315.90850002</v>
      </c>
    </row>
    <row r="373" spans="1:27" ht="24.9" customHeight="1" x14ac:dyDescent="0.25">
      <c r="A373" s="154"/>
      <c r="B373" s="156"/>
      <c r="C373" s="93">
        <v>10</v>
      </c>
      <c r="D373" s="97" t="s">
        <v>411</v>
      </c>
      <c r="E373" s="97">
        <v>136301064.68540001</v>
      </c>
      <c r="F373" s="97">
        <v>0</v>
      </c>
      <c r="G373" s="97">
        <v>6605283.6624999996</v>
      </c>
      <c r="H373" s="110">
        <v>2936484.7392000002</v>
      </c>
      <c r="I373" s="97">
        <v>4375284.99</v>
      </c>
      <c r="J373" s="97">
        <v>0</v>
      </c>
      <c r="K373" s="97">
        <f t="shared" si="81"/>
        <v>4375284.99</v>
      </c>
      <c r="L373" s="111">
        <v>90306116.640499994</v>
      </c>
      <c r="M373" s="98">
        <f t="shared" si="79"/>
        <v>240524234.71759999</v>
      </c>
      <c r="N373" s="92"/>
      <c r="O373" s="156"/>
      <c r="P373" s="99">
        <v>2</v>
      </c>
      <c r="Q373" s="155" t="s">
        <v>65</v>
      </c>
      <c r="R373" s="97" t="s">
        <v>762</v>
      </c>
      <c r="S373" s="97">
        <v>115455049.56470001</v>
      </c>
      <c r="T373" s="97">
        <v>0</v>
      </c>
      <c r="U373" s="97">
        <v>5595065.2654999997</v>
      </c>
      <c r="V373" s="97">
        <v>2487375.9564</v>
      </c>
      <c r="W373" s="97">
        <v>3706124.73</v>
      </c>
      <c r="X373" s="97">
        <v>0</v>
      </c>
      <c r="Y373" s="97">
        <f t="shared" si="88"/>
        <v>3706124.73</v>
      </c>
      <c r="Z373" s="97">
        <v>53063469.131200001</v>
      </c>
      <c r="AA373" s="98">
        <f t="shared" si="80"/>
        <v>180307084.64780003</v>
      </c>
    </row>
    <row r="374" spans="1:27" ht="24.9" customHeight="1" x14ac:dyDescent="0.25">
      <c r="A374" s="154"/>
      <c r="B374" s="156"/>
      <c r="C374" s="93">
        <v>11</v>
      </c>
      <c r="D374" s="97" t="s">
        <v>412</v>
      </c>
      <c r="E374" s="97">
        <v>145522707.83939999</v>
      </c>
      <c r="F374" s="97">
        <v>0</v>
      </c>
      <c r="G374" s="97">
        <v>7052173.5606000004</v>
      </c>
      <c r="H374" s="110">
        <v>3135156.8073999998</v>
      </c>
      <c r="I374" s="97">
        <v>4671301.1500000004</v>
      </c>
      <c r="J374" s="97">
        <v>0</v>
      </c>
      <c r="K374" s="97">
        <f t="shared" si="81"/>
        <v>4671301.1500000004</v>
      </c>
      <c r="L374" s="111">
        <v>95889319.8486</v>
      </c>
      <c r="M374" s="98">
        <f t="shared" si="79"/>
        <v>256270659.206</v>
      </c>
      <c r="N374" s="92"/>
      <c r="O374" s="156"/>
      <c r="P374" s="99">
        <v>3</v>
      </c>
      <c r="Q374" s="156"/>
      <c r="R374" s="97" t="s">
        <v>763</v>
      </c>
      <c r="S374" s="97">
        <v>96669347.2764</v>
      </c>
      <c r="T374" s="97">
        <v>0</v>
      </c>
      <c r="U374" s="97">
        <v>4684691.6546999998</v>
      </c>
      <c r="V374" s="97">
        <v>2082654.7738000001</v>
      </c>
      <c r="W374" s="97">
        <v>3103100.81</v>
      </c>
      <c r="X374" s="97">
        <v>0</v>
      </c>
      <c r="Y374" s="97">
        <f t="shared" si="88"/>
        <v>3103100.81</v>
      </c>
      <c r="Z374" s="97">
        <v>50426512.3627</v>
      </c>
      <c r="AA374" s="98">
        <f t="shared" si="80"/>
        <v>156966306.87760001</v>
      </c>
    </row>
    <row r="375" spans="1:27" ht="24.9" customHeight="1" x14ac:dyDescent="0.25">
      <c r="A375" s="154"/>
      <c r="B375" s="156"/>
      <c r="C375" s="93">
        <v>12</v>
      </c>
      <c r="D375" s="97" t="s">
        <v>413</v>
      </c>
      <c r="E375" s="97">
        <v>125756949.96070001</v>
      </c>
      <c r="F375" s="97">
        <v>0</v>
      </c>
      <c r="G375" s="97">
        <v>6094305.4917000001</v>
      </c>
      <c r="H375" s="110">
        <v>2709321.202</v>
      </c>
      <c r="I375" s="97">
        <v>4036817.3000000003</v>
      </c>
      <c r="J375" s="97">
        <v>0</v>
      </c>
      <c r="K375" s="97">
        <f t="shared" si="81"/>
        <v>4036817.3000000003</v>
      </c>
      <c r="L375" s="111">
        <v>75722159.2896</v>
      </c>
      <c r="M375" s="98">
        <f t="shared" si="79"/>
        <v>214319553.24400002</v>
      </c>
      <c r="N375" s="92"/>
      <c r="O375" s="156"/>
      <c r="P375" s="99">
        <v>4</v>
      </c>
      <c r="Q375" s="156"/>
      <c r="R375" s="97" t="s">
        <v>764</v>
      </c>
      <c r="S375" s="97">
        <v>108234425.0969</v>
      </c>
      <c r="T375" s="97">
        <v>0</v>
      </c>
      <c r="U375" s="97">
        <v>5245146.7012</v>
      </c>
      <c r="V375" s="97">
        <v>2331814.0491999998</v>
      </c>
      <c r="W375" s="97">
        <v>3474341.57</v>
      </c>
      <c r="X375" s="97">
        <v>0</v>
      </c>
      <c r="Y375" s="97">
        <f t="shared" si="88"/>
        <v>3474341.57</v>
      </c>
      <c r="Z375" s="97">
        <v>56532485.067599997</v>
      </c>
      <c r="AA375" s="98">
        <f t="shared" si="80"/>
        <v>175818212.4849</v>
      </c>
    </row>
    <row r="376" spans="1:27" ht="24.9" customHeight="1" x14ac:dyDescent="0.25">
      <c r="A376" s="154"/>
      <c r="B376" s="156"/>
      <c r="C376" s="93">
        <v>13</v>
      </c>
      <c r="D376" s="97" t="s">
        <v>414</v>
      </c>
      <c r="E376" s="97">
        <v>108951759.2342</v>
      </c>
      <c r="F376" s="97">
        <v>0</v>
      </c>
      <c r="G376" s="97">
        <v>5279909.4193000002</v>
      </c>
      <c r="H376" s="110">
        <v>2347268.3728</v>
      </c>
      <c r="I376" s="97">
        <v>3497368.1099999994</v>
      </c>
      <c r="J376" s="97">
        <v>0</v>
      </c>
      <c r="K376" s="97">
        <f t="shared" si="81"/>
        <v>3497368.1099999994</v>
      </c>
      <c r="L376" s="111">
        <v>73428219.256600007</v>
      </c>
      <c r="M376" s="98">
        <f t="shared" si="79"/>
        <v>193504524.39290002</v>
      </c>
      <c r="N376" s="92"/>
      <c r="O376" s="156"/>
      <c r="P376" s="99">
        <v>5</v>
      </c>
      <c r="Q376" s="156"/>
      <c r="R376" s="97" t="s">
        <v>765</v>
      </c>
      <c r="S376" s="97">
        <v>151807061.1699</v>
      </c>
      <c r="T376" s="97">
        <v>0</v>
      </c>
      <c r="U376" s="97">
        <v>7356719.5044</v>
      </c>
      <c r="V376" s="97">
        <v>3270547.5887000002</v>
      </c>
      <c r="W376" s="97">
        <v>4873029.8599999994</v>
      </c>
      <c r="X376" s="97">
        <v>0</v>
      </c>
      <c r="Y376" s="97">
        <f t="shared" si="88"/>
        <v>4873029.8599999994</v>
      </c>
      <c r="Z376" s="97">
        <v>77001690.224800006</v>
      </c>
      <c r="AA376" s="98">
        <f t="shared" si="80"/>
        <v>244309048.34780002</v>
      </c>
    </row>
    <row r="377" spans="1:27" ht="24.9" customHeight="1" x14ac:dyDescent="0.25">
      <c r="A377" s="154"/>
      <c r="B377" s="156"/>
      <c r="C377" s="93">
        <v>14</v>
      </c>
      <c r="D377" s="97" t="s">
        <v>415</v>
      </c>
      <c r="E377" s="97">
        <v>112184550.69420001</v>
      </c>
      <c r="F377" s="97">
        <v>0</v>
      </c>
      <c r="G377" s="97">
        <v>5436573.6731000002</v>
      </c>
      <c r="H377" s="110">
        <v>2416915.9783000001</v>
      </c>
      <c r="I377" s="97">
        <v>3601141.21</v>
      </c>
      <c r="J377" s="97">
        <v>0</v>
      </c>
      <c r="K377" s="97">
        <f t="shared" si="81"/>
        <v>3601141.21</v>
      </c>
      <c r="L377" s="111">
        <v>66861310.006200001</v>
      </c>
      <c r="M377" s="98">
        <f t="shared" si="79"/>
        <v>190500491.5618</v>
      </c>
      <c r="N377" s="92"/>
      <c r="O377" s="156"/>
      <c r="P377" s="99">
        <v>6</v>
      </c>
      <c r="Q377" s="156"/>
      <c r="R377" s="97" t="s">
        <v>766</v>
      </c>
      <c r="S377" s="97">
        <v>125808845.3457</v>
      </c>
      <c r="T377" s="97">
        <v>0</v>
      </c>
      <c r="U377" s="97">
        <v>6096820.3930000002</v>
      </c>
      <c r="V377" s="97">
        <v>2710439.2417000001</v>
      </c>
      <c r="W377" s="97">
        <v>4038483.15</v>
      </c>
      <c r="X377" s="97">
        <v>0</v>
      </c>
      <c r="Y377" s="97">
        <f t="shared" si="88"/>
        <v>4038483.15</v>
      </c>
      <c r="Z377" s="97">
        <v>59080752.148500003</v>
      </c>
      <c r="AA377" s="98">
        <f t="shared" si="80"/>
        <v>197735340.2789</v>
      </c>
    </row>
    <row r="378" spans="1:27" ht="24.9" customHeight="1" x14ac:dyDescent="0.25">
      <c r="A378" s="154"/>
      <c r="B378" s="156"/>
      <c r="C378" s="93">
        <v>15</v>
      </c>
      <c r="D378" s="97" t="s">
        <v>416</v>
      </c>
      <c r="E378" s="97">
        <v>129864599.6102</v>
      </c>
      <c r="F378" s="97">
        <v>0</v>
      </c>
      <c r="G378" s="97">
        <v>6293366.2341</v>
      </c>
      <c r="H378" s="110">
        <v>2797816.8462</v>
      </c>
      <c r="I378" s="97">
        <v>4168673.49</v>
      </c>
      <c r="J378" s="97">
        <v>0</v>
      </c>
      <c r="K378" s="97">
        <f t="shared" si="81"/>
        <v>4168673.49</v>
      </c>
      <c r="L378" s="111">
        <v>80856417.797299996</v>
      </c>
      <c r="M378" s="98">
        <f t="shared" si="79"/>
        <v>223980873.97780001</v>
      </c>
      <c r="N378" s="92"/>
      <c r="O378" s="156"/>
      <c r="P378" s="99">
        <v>7</v>
      </c>
      <c r="Q378" s="156"/>
      <c r="R378" s="97" t="s">
        <v>767</v>
      </c>
      <c r="S378" s="97">
        <v>115828451.9553</v>
      </c>
      <c r="T378" s="97">
        <v>0</v>
      </c>
      <c r="U378" s="97">
        <v>5613160.7125000004</v>
      </c>
      <c r="V378" s="97">
        <v>2495420.5775000001</v>
      </c>
      <c r="W378" s="97">
        <v>3718111</v>
      </c>
      <c r="X378" s="97">
        <v>0</v>
      </c>
      <c r="Y378" s="97">
        <f t="shared" si="88"/>
        <v>3718111</v>
      </c>
      <c r="Z378" s="97">
        <v>55682188.301899999</v>
      </c>
      <c r="AA378" s="98">
        <f t="shared" si="80"/>
        <v>183337332.54720002</v>
      </c>
    </row>
    <row r="379" spans="1:27" ht="24.9" customHeight="1" x14ac:dyDescent="0.25">
      <c r="A379" s="154"/>
      <c r="B379" s="156"/>
      <c r="C379" s="93">
        <v>16</v>
      </c>
      <c r="D379" s="97" t="s">
        <v>417</v>
      </c>
      <c r="E379" s="97">
        <v>100727340.8944</v>
      </c>
      <c r="F379" s="97">
        <v>0</v>
      </c>
      <c r="G379" s="97">
        <v>4881346.0169000002</v>
      </c>
      <c r="H379" s="110">
        <v>2170080.6230000001</v>
      </c>
      <c r="I379" s="97">
        <v>3233363.03</v>
      </c>
      <c r="J379" s="97">
        <v>0</v>
      </c>
      <c r="K379" s="97">
        <f t="shared" si="81"/>
        <v>3233363.03</v>
      </c>
      <c r="L379" s="111">
        <v>62986944.722800002</v>
      </c>
      <c r="M379" s="98">
        <f t="shared" si="79"/>
        <v>173999075.28710002</v>
      </c>
      <c r="N379" s="92"/>
      <c r="O379" s="156"/>
      <c r="P379" s="99">
        <v>8</v>
      </c>
      <c r="Q379" s="156"/>
      <c r="R379" s="97" t="s">
        <v>768</v>
      </c>
      <c r="S379" s="97">
        <v>100631166.7832</v>
      </c>
      <c r="T379" s="97">
        <v>0</v>
      </c>
      <c r="U379" s="97">
        <v>4876685.3245999999</v>
      </c>
      <c r="V379" s="97">
        <v>2168008.6376</v>
      </c>
      <c r="W379" s="97">
        <v>3230275.82</v>
      </c>
      <c r="X379" s="97">
        <v>0</v>
      </c>
      <c r="Y379" s="97">
        <f t="shared" si="88"/>
        <v>3230275.82</v>
      </c>
      <c r="Z379" s="97">
        <v>52362196.023699999</v>
      </c>
      <c r="AA379" s="98">
        <f t="shared" si="80"/>
        <v>163268332.5891</v>
      </c>
    </row>
    <row r="380" spans="1:27" ht="24.9" customHeight="1" x14ac:dyDescent="0.25">
      <c r="A380" s="154"/>
      <c r="B380" s="156"/>
      <c r="C380" s="93">
        <v>17</v>
      </c>
      <c r="D380" s="97" t="s">
        <v>418</v>
      </c>
      <c r="E380" s="97">
        <v>140154342.89320001</v>
      </c>
      <c r="F380" s="97">
        <v>0</v>
      </c>
      <c r="G380" s="97">
        <v>6792017.3148999996</v>
      </c>
      <c r="H380" s="110">
        <v>3019500.1779</v>
      </c>
      <c r="I380" s="97">
        <v>4498975.8199999994</v>
      </c>
      <c r="J380" s="97">
        <v>0</v>
      </c>
      <c r="K380" s="97">
        <f t="shared" si="81"/>
        <v>4498975.8199999994</v>
      </c>
      <c r="L380" s="111">
        <v>86991745.5396</v>
      </c>
      <c r="M380" s="98">
        <f t="shared" si="79"/>
        <v>241456581.74559999</v>
      </c>
      <c r="N380" s="92"/>
      <c r="O380" s="156"/>
      <c r="P380" s="99">
        <v>9</v>
      </c>
      <c r="Q380" s="156"/>
      <c r="R380" s="97" t="s">
        <v>769</v>
      </c>
      <c r="S380" s="97">
        <v>132716407.12640001</v>
      </c>
      <c r="T380" s="97">
        <v>0</v>
      </c>
      <c r="U380" s="97">
        <v>6431567.6311999997</v>
      </c>
      <c r="V380" s="97">
        <v>2859256.4926999998</v>
      </c>
      <c r="W380" s="97">
        <v>4260216.93</v>
      </c>
      <c r="X380" s="97">
        <v>0</v>
      </c>
      <c r="Y380" s="97">
        <f t="shared" si="88"/>
        <v>4260216.93</v>
      </c>
      <c r="Z380" s="97">
        <v>68048153.972000003</v>
      </c>
      <c r="AA380" s="98">
        <f t="shared" si="80"/>
        <v>214315602.15230003</v>
      </c>
    </row>
    <row r="381" spans="1:27" ht="24.9" customHeight="1" x14ac:dyDescent="0.25">
      <c r="A381" s="154"/>
      <c r="B381" s="156"/>
      <c r="C381" s="93">
        <v>18</v>
      </c>
      <c r="D381" s="97" t="s">
        <v>419</v>
      </c>
      <c r="E381" s="97">
        <v>94269789.828899994</v>
      </c>
      <c r="F381" s="97">
        <v>0</v>
      </c>
      <c r="G381" s="97">
        <v>4568406.7407</v>
      </c>
      <c r="H381" s="110">
        <v>2030958.4512</v>
      </c>
      <c r="I381" s="97">
        <v>3026074.6500000004</v>
      </c>
      <c r="J381" s="97">
        <v>0</v>
      </c>
      <c r="K381" s="97">
        <f t="shared" si="81"/>
        <v>3026074.6500000004</v>
      </c>
      <c r="L381" s="111">
        <v>63894702.412799999</v>
      </c>
      <c r="M381" s="98">
        <f t="shared" si="79"/>
        <v>167789932.08359998</v>
      </c>
      <c r="N381" s="92"/>
      <c r="O381" s="156"/>
      <c r="P381" s="99">
        <v>10</v>
      </c>
      <c r="Q381" s="156"/>
      <c r="R381" s="97" t="s">
        <v>770</v>
      </c>
      <c r="S381" s="97">
        <v>93598855.471600011</v>
      </c>
      <c r="T381" s="97">
        <v>0</v>
      </c>
      <c r="U381" s="97">
        <v>4535892.6013000002</v>
      </c>
      <c r="V381" s="97">
        <v>2016503.7692</v>
      </c>
      <c r="W381" s="97">
        <v>3004537.55</v>
      </c>
      <c r="X381" s="97">
        <v>0</v>
      </c>
      <c r="Y381" s="97">
        <f t="shared" si="88"/>
        <v>3004537.55</v>
      </c>
      <c r="Z381" s="97">
        <v>52797150.238200001</v>
      </c>
      <c r="AA381" s="98">
        <f t="shared" si="80"/>
        <v>155952939.63030002</v>
      </c>
    </row>
    <row r="382" spans="1:27" ht="24.9" customHeight="1" x14ac:dyDescent="0.25">
      <c r="A382" s="154"/>
      <c r="B382" s="156"/>
      <c r="C382" s="93">
        <v>19</v>
      </c>
      <c r="D382" s="97" t="s">
        <v>420</v>
      </c>
      <c r="E382" s="97">
        <v>124388867.4507</v>
      </c>
      <c r="F382" s="97">
        <v>0</v>
      </c>
      <c r="G382" s="97">
        <v>6028006.8673999999</v>
      </c>
      <c r="H382" s="110">
        <v>2679847.0858</v>
      </c>
      <c r="I382" s="97">
        <v>3992901.64</v>
      </c>
      <c r="J382" s="97">
        <v>0</v>
      </c>
      <c r="K382" s="97">
        <f t="shared" si="81"/>
        <v>3992901.64</v>
      </c>
      <c r="L382" s="111">
        <v>81459257.842999995</v>
      </c>
      <c r="M382" s="98">
        <f t="shared" si="79"/>
        <v>218548880.88690001</v>
      </c>
      <c r="N382" s="92"/>
      <c r="O382" s="156"/>
      <c r="P382" s="99">
        <v>11</v>
      </c>
      <c r="Q382" s="156"/>
      <c r="R382" s="97" t="s">
        <v>771</v>
      </c>
      <c r="S382" s="97">
        <v>89652821.960600004</v>
      </c>
      <c r="T382" s="97">
        <v>0</v>
      </c>
      <c r="U382" s="97">
        <v>4344663.9362000003</v>
      </c>
      <c r="V382" s="97">
        <v>1931490.0007</v>
      </c>
      <c r="W382" s="97">
        <v>2877869.2800000003</v>
      </c>
      <c r="X382" s="97">
        <v>0</v>
      </c>
      <c r="Y382" s="97">
        <f t="shared" si="88"/>
        <v>2877869.2800000003</v>
      </c>
      <c r="Z382" s="97">
        <v>47127755.6435</v>
      </c>
      <c r="AA382" s="98">
        <f t="shared" si="80"/>
        <v>145934600.82100001</v>
      </c>
    </row>
    <row r="383" spans="1:27" ht="24.9" customHeight="1" x14ac:dyDescent="0.25">
      <c r="A383" s="154"/>
      <c r="B383" s="156"/>
      <c r="C383" s="93">
        <v>20</v>
      </c>
      <c r="D383" s="97" t="s">
        <v>421</v>
      </c>
      <c r="E383" s="97">
        <v>104290993.13849999</v>
      </c>
      <c r="F383" s="97">
        <v>0</v>
      </c>
      <c r="G383" s="97">
        <v>5054044.1096000001</v>
      </c>
      <c r="H383" s="110">
        <v>2246856.3284999998</v>
      </c>
      <c r="I383" s="97">
        <v>3347756.8</v>
      </c>
      <c r="J383" s="97">
        <v>0</v>
      </c>
      <c r="K383" s="97">
        <f t="shared" si="81"/>
        <v>3347756.8</v>
      </c>
      <c r="L383" s="111">
        <v>64278691.285700001</v>
      </c>
      <c r="M383" s="98">
        <f t="shared" si="79"/>
        <v>179218341.66229999</v>
      </c>
      <c r="N383" s="92"/>
      <c r="O383" s="156"/>
      <c r="P383" s="99">
        <v>12</v>
      </c>
      <c r="Q383" s="156"/>
      <c r="R383" s="97" t="s">
        <v>772</v>
      </c>
      <c r="S383" s="97">
        <v>96121535.4498</v>
      </c>
      <c r="T383" s="97">
        <v>0</v>
      </c>
      <c r="U383" s="97">
        <v>4658144.1545000002</v>
      </c>
      <c r="V383" s="97">
        <v>2070852.6569999999</v>
      </c>
      <c r="W383" s="97">
        <v>3085515.96</v>
      </c>
      <c r="X383" s="97">
        <v>0</v>
      </c>
      <c r="Y383" s="97">
        <f t="shared" si="88"/>
        <v>3085515.96</v>
      </c>
      <c r="Z383" s="97">
        <v>50402653.5876</v>
      </c>
      <c r="AA383" s="98">
        <f t="shared" si="80"/>
        <v>156338701.8089</v>
      </c>
    </row>
    <row r="384" spans="1:27" ht="24.9" customHeight="1" x14ac:dyDescent="0.25">
      <c r="A384" s="154"/>
      <c r="B384" s="156"/>
      <c r="C384" s="93">
        <v>21</v>
      </c>
      <c r="D384" s="97" t="s">
        <v>422</v>
      </c>
      <c r="E384" s="97">
        <v>132932971.19129999</v>
      </c>
      <c r="F384" s="97">
        <v>0</v>
      </c>
      <c r="G384" s="97">
        <v>6442062.5390999997</v>
      </c>
      <c r="H384" s="110">
        <v>2863922.1723000002</v>
      </c>
      <c r="I384" s="97">
        <v>4267168.6900000004</v>
      </c>
      <c r="J384" s="97">
        <v>0</v>
      </c>
      <c r="K384" s="97">
        <f t="shared" si="81"/>
        <v>4267168.6900000004</v>
      </c>
      <c r="L384" s="111">
        <v>82258589.267000005</v>
      </c>
      <c r="M384" s="98">
        <f t="shared" si="79"/>
        <v>228764713.85970002</v>
      </c>
      <c r="N384" s="92"/>
      <c r="O384" s="156"/>
      <c r="P384" s="99">
        <v>13</v>
      </c>
      <c r="Q384" s="156"/>
      <c r="R384" s="97" t="s">
        <v>773</v>
      </c>
      <c r="S384" s="97">
        <v>104543538.39649999</v>
      </c>
      <c r="T384" s="97">
        <v>0</v>
      </c>
      <c r="U384" s="97">
        <v>5066282.7013999997</v>
      </c>
      <c r="V384" s="97">
        <v>2252297.1908</v>
      </c>
      <c r="W384" s="97">
        <v>3355863.55</v>
      </c>
      <c r="X384" s="97">
        <v>0</v>
      </c>
      <c r="Y384" s="97">
        <f t="shared" si="88"/>
        <v>3355863.55</v>
      </c>
      <c r="Z384" s="97">
        <v>58248443.150399998</v>
      </c>
      <c r="AA384" s="98">
        <f t="shared" si="80"/>
        <v>173466424.98909998</v>
      </c>
    </row>
    <row r="385" spans="1:27" ht="24.9" customHeight="1" x14ac:dyDescent="0.25">
      <c r="A385" s="154"/>
      <c r="B385" s="156"/>
      <c r="C385" s="93">
        <v>22</v>
      </c>
      <c r="D385" s="97" t="s">
        <v>423</v>
      </c>
      <c r="E385" s="97">
        <v>148725194.73109999</v>
      </c>
      <c r="F385" s="97">
        <v>0</v>
      </c>
      <c r="G385" s="97">
        <v>7207369.2249999996</v>
      </c>
      <c r="H385" s="110">
        <v>3204151.5279000001</v>
      </c>
      <c r="I385" s="97">
        <v>4774101.47</v>
      </c>
      <c r="J385" s="97">
        <v>0</v>
      </c>
      <c r="K385" s="97">
        <f t="shared" si="81"/>
        <v>4774101.47</v>
      </c>
      <c r="L385" s="111">
        <v>85144126.990999997</v>
      </c>
      <c r="M385" s="98">
        <f t="shared" si="79"/>
        <v>249054943.94499999</v>
      </c>
      <c r="N385" s="92"/>
      <c r="O385" s="156"/>
      <c r="P385" s="99">
        <v>14</v>
      </c>
      <c r="Q385" s="156"/>
      <c r="R385" s="97" t="s">
        <v>774</v>
      </c>
      <c r="S385" s="97">
        <v>115038271.2704</v>
      </c>
      <c r="T385" s="97">
        <v>0</v>
      </c>
      <c r="U385" s="97">
        <v>5574867.7792999996</v>
      </c>
      <c r="V385" s="97">
        <v>2478396.8401000001</v>
      </c>
      <c r="W385" s="97">
        <v>3692746.08</v>
      </c>
      <c r="X385" s="97">
        <v>0</v>
      </c>
      <c r="Y385" s="97">
        <f t="shared" si="88"/>
        <v>3692746.08</v>
      </c>
      <c r="Z385" s="97">
        <v>65149250.337499999</v>
      </c>
      <c r="AA385" s="98">
        <f t="shared" si="80"/>
        <v>191933532.3073</v>
      </c>
    </row>
    <row r="386" spans="1:27" ht="24.9" customHeight="1" x14ac:dyDescent="0.25">
      <c r="A386" s="154"/>
      <c r="B386" s="157"/>
      <c r="C386" s="93">
        <v>23</v>
      </c>
      <c r="D386" s="97" t="s">
        <v>424</v>
      </c>
      <c r="E386" s="97">
        <v>151861273.3046</v>
      </c>
      <c r="F386" s="97">
        <v>0</v>
      </c>
      <c r="G386" s="97">
        <v>7359346.6776000001</v>
      </c>
      <c r="H386" s="110">
        <v>3271715.5406999998</v>
      </c>
      <c r="I386" s="97">
        <v>4874770.07</v>
      </c>
      <c r="J386" s="97">
        <v>0</v>
      </c>
      <c r="K386" s="97">
        <f t="shared" si="81"/>
        <v>4874770.07</v>
      </c>
      <c r="L386" s="111">
        <v>96614826.476300001</v>
      </c>
      <c r="M386" s="98">
        <f t="shared" si="79"/>
        <v>263981932.06919998</v>
      </c>
      <c r="N386" s="92"/>
      <c r="O386" s="156"/>
      <c r="P386" s="99">
        <v>15</v>
      </c>
      <c r="Q386" s="156"/>
      <c r="R386" s="97" t="s">
        <v>775</v>
      </c>
      <c r="S386" s="97">
        <v>106696846.04000001</v>
      </c>
      <c r="T386" s="97">
        <v>0</v>
      </c>
      <c r="U386" s="97">
        <v>5170634.1078000003</v>
      </c>
      <c r="V386" s="97">
        <v>2298688.2812999999</v>
      </c>
      <c r="W386" s="97">
        <v>3424985.05</v>
      </c>
      <c r="X386" s="97">
        <v>0</v>
      </c>
      <c r="Y386" s="97">
        <f t="shared" si="88"/>
        <v>3424985.05</v>
      </c>
      <c r="Z386" s="97">
        <v>49076180.639899999</v>
      </c>
      <c r="AA386" s="98">
        <f t="shared" si="80"/>
        <v>166667334.11900002</v>
      </c>
    </row>
    <row r="387" spans="1:27" ht="24.9" customHeight="1" x14ac:dyDescent="0.25">
      <c r="A387" s="93"/>
      <c r="B387" s="161" t="s">
        <v>944</v>
      </c>
      <c r="C387" s="162"/>
      <c r="D387" s="100"/>
      <c r="E387" s="100">
        <f>SUM(E364:E386)</f>
        <v>2962909297.2480001</v>
      </c>
      <c r="F387" s="100">
        <f t="shared" ref="F387:I387" si="92">SUM(F364:F386)</f>
        <v>0</v>
      </c>
      <c r="G387" s="100">
        <f t="shared" si="92"/>
        <v>143585498.9104</v>
      </c>
      <c r="H387" s="100">
        <f>SUM(H364:H386)</f>
        <v>63833235.311200008</v>
      </c>
      <c r="I387" s="100">
        <f t="shared" si="92"/>
        <v>95109840.969999999</v>
      </c>
      <c r="J387" s="97">
        <v>0</v>
      </c>
      <c r="K387" s="100">
        <f t="shared" si="81"/>
        <v>95109840.969999999</v>
      </c>
      <c r="L387" s="100">
        <f>SUM(L364:L386)</f>
        <v>1807174202.2644</v>
      </c>
      <c r="M387" s="101">
        <f t="shared" si="79"/>
        <v>5072612074.7040005</v>
      </c>
      <c r="N387" s="114"/>
      <c r="O387" s="156"/>
      <c r="P387" s="99">
        <v>16</v>
      </c>
      <c r="Q387" s="156"/>
      <c r="R387" s="97" t="s">
        <v>776</v>
      </c>
      <c r="S387" s="97">
        <v>111196400.6847</v>
      </c>
      <c r="T387" s="97">
        <v>0</v>
      </c>
      <c r="U387" s="97">
        <v>5388686.9517000001</v>
      </c>
      <c r="V387" s="97">
        <v>2395627.1686</v>
      </c>
      <c r="W387" s="97">
        <v>3569421.4499999997</v>
      </c>
      <c r="X387" s="97">
        <v>0</v>
      </c>
      <c r="Y387" s="97">
        <f t="shared" si="88"/>
        <v>3569421.4499999997</v>
      </c>
      <c r="Z387" s="97">
        <v>55149175.770800002</v>
      </c>
      <c r="AA387" s="98">
        <f t="shared" si="80"/>
        <v>177699312.02579999</v>
      </c>
    </row>
    <row r="388" spans="1:27" ht="24.9" customHeight="1" x14ac:dyDescent="0.25">
      <c r="A388" s="154">
        <v>19</v>
      </c>
      <c r="B388" s="155" t="s">
        <v>49</v>
      </c>
      <c r="C388" s="93">
        <v>1</v>
      </c>
      <c r="D388" s="97" t="s">
        <v>425</v>
      </c>
      <c r="E388" s="97">
        <v>97452434.623999998</v>
      </c>
      <c r="F388" s="97">
        <f>-11651464.66</f>
        <v>-11651464.66</v>
      </c>
      <c r="G388" s="97">
        <v>4722640.8377999999</v>
      </c>
      <c r="H388" s="110">
        <v>2099525.6915000002</v>
      </c>
      <c r="I388" s="97">
        <v>3128238.04</v>
      </c>
      <c r="J388" s="97">
        <v>0</v>
      </c>
      <c r="K388" s="97">
        <f t="shared" si="81"/>
        <v>3128238.04</v>
      </c>
      <c r="L388" s="111">
        <v>66043322.488399997</v>
      </c>
      <c r="M388" s="98">
        <f t="shared" si="79"/>
        <v>161794697.02169999</v>
      </c>
      <c r="N388" s="92"/>
      <c r="O388" s="157"/>
      <c r="P388" s="99">
        <v>17</v>
      </c>
      <c r="Q388" s="157"/>
      <c r="R388" s="97" t="s">
        <v>777</v>
      </c>
      <c r="S388" s="97">
        <v>110932159.13960001</v>
      </c>
      <c r="T388" s="97">
        <v>0</v>
      </c>
      <c r="U388" s="97">
        <v>5375881.5464000003</v>
      </c>
      <c r="V388" s="97">
        <v>2389934.3204000001</v>
      </c>
      <c r="W388" s="97">
        <v>3560939.25</v>
      </c>
      <c r="X388" s="97">
        <v>0</v>
      </c>
      <c r="Y388" s="97">
        <f t="shared" si="88"/>
        <v>3560939.25</v>
      </c>
      <c r="Z388" s="97">
        <v>53308552.465099998</v>
      </c>
      <c r="AA388" s="98">
        <f t="shared" si="80"/>
        <v>175567466.72150001</v>
      </c>
    </row>
    <row r="389" spans="1:27" ht="24.9" customHeight="1" x14ac:dyDescent="0.25">
      <c r="A389" s="154"/>
      <c r="B389" s="156"/>
      <c r="C389" s="93">
        <v>2</v>
      </c>
      <c r="D389" s="97" t="s">
        <v>426</v>
      </c>
      <c r="E389" s="97">
        <v>99816904.032499999</v>
      </c>
      <c r="F389" s="97">
        <f t="shared" ref="F389:F412" si="93">-11651464.66</f>
        <v>-11651464.66</v>
      </c>
      <c r="G389" s="97">
        <v>4837225.3509</v>
      </c>
      <c r="H389" s="110">
        <v>2150466.0737000001</v>
      </c>
      <c r="I389" s="97">
        <v>3204137.86</v>
      </c>
      <c r="J389" s="97">
        <v>0</v>
      </c>
      <c r="K389" s="97">
        <f t="shared" si="81"/>
        <v>3204137.86</v>
      </c>
      <c r="L389" s="111">
        <v>68043961.976999998</v>
      </c>
      <c r="M389" s="98">
        <f t="shared" si="79"/>
        <v>166401230.63409999</v>
      </c>
      <c r="N389" s="92"/>
      <c r="O389" s="93"/>
      <c r="P389" s="162"/>
      <c r="Q389" s="163"/>
      <c r="R389" s="100"/>
      <c r="S389" s="100">
        <f t="shared" ref="S389:V389" si="94">SUM(S372:S388)</f>
        <v>1879264413.8524997</v>
      </c>
      <c r="T389" s="100">
        <f t="shared" si="94"/>
        <v>0</v>
      </c>
      <c r="U389" s="100">
        <f t="shared" si="94"/>
        <v>91071001.969500005</v>
      </c>
      <c r="V389" s="100">
        <f t="shared" si="94"/>
        <v>40487073.854000002</v>
      </c>
      <c r="W389" s="100">
        <f>SUM(W372:W388)</f>
        <v>60324674.68999999</v>
      </c>
      <c r="X389" s="100">
        <f t="shared" ref="X389" si="95">SUM(X372:X388)</f>
        <v>0</v>
      </c>
      <c r="Y389" s="100">
        <f t="shared" si="88"/>
        <v>60324674.68999999</v>
      </c>
      <c r="Z389" s="100">
        <f>SUM(Z372:Z388)</f>
        <v>960349723.89099991</v>
      </c>
      <c r="AA389" s="101">
        <f t="shared" si="80"/>
        <v>3031496888.257</v>
      </c>
    </row>
    <row r="390" spans="1:27" ht="24.9" customHeight="1" x14ac:dyDescent="0.25">
      <c r="A390" s="154"/>
      <c r="B390" s="156"/>
      <c r="C390" s="93">
        <v>3</v>
      </c>
      <c r="D390" s="97" t="s">
        <v>427</v>
      </c>
      <c r="E390" s="97">
        <v>91013350.998199999</v>
      </c>
      <c r="F390" s="97">
        <f t="shared" si="93"/>
        <v>-11651464.66</v>
      </c>
      <c r="G390" s="97">
        <v>4410596.5115999999</v>
      </c>
      <c r="H390" s="110">
        <v>1960801.3840000001</v>
      </c>
      <c r="I390" s="97">
        <v>2921542.4699999997</v>
      </c>
      <c r="J390" s="97">
        <v>0</v>
      </c>
      <c r="K390" s="97">
        <f t="shared" si="81"/>
        <v>2921542.4699999997</v>
      </c>
      <c r="L390" s="111">
        <v>64633031.540200002</v>
      </c>
      <c r="M390" s="98">
        <f t="shared" si="79"/>
        <v>153287858.24400002</v>
      </c>
      <c r="N390" s="92"/>
      <c r="O390" s="155">
        <v>36</v>
      </c>
      <c r="P390" s="99">
        <v>1</v>
      </c>
      <c r="Q390" s="155" t="s">
        <v>66</v>
      </c>
      <c r="R390" s="97" t="s">
        <v>778</v>
      </c>
      <c r="S390" s="97">
        <v>104417160.2554</v>
      </c>
      <c r="T390" s="97">
        <v>0</v>
      </c>
      <c r="U390" s="97">
        <v>5060158.2925000004</v>
      </c>
      <c r="V390" s="97">
        <v>2249574.4865999999</v>
      </c>
      <c r="W390" s="97">
        <v>3351806.79</v>
      </c>
      <c r="X390" s="97">
        <v>0</v>
      </c>
      <c r="Y390" s="97">
        <f t="shared" si="88"/>
        <v>3351806.79</v>
      </c>
      <c r="Z390" s="97">
        <v>56229188.357799999</v>
      </c>
      <c r="AA390" s="98">
        <f t="shared" si="80"/>
        <v>171307888.1823</v>
      </c>
    </row>
    <row r="391" spans="1:27" ht="24.9" customHeight="1" x14ac:dyDescent="0.25">
      <c r="A391" s="154"/>
      <c r="B391" s="156"/>
      <c r="C391" s="93">
        <v>4</v>
      </c>
      <c r="D391" s="97" t="s">
        <v>428</v>
      </c>
      <c r="E391" s="97">
        <v>98736903.304200009</v>
      </c>
      <c r="F391" s="97">
        <f t="shared" si="93"/>
        <v>-11651464.66</v>
      </c>
      <c r="G391" s="97">
        <v>4784887.4534</v>
      </c>
      <c r="H391" s="110">
        <v>2127198.4223000002</v>
      </c>
      <c r="I391" s="97">
        <v>3169469.6700000004</v>
      </c>
      <c r="J391" s="97">
        <v>0</v>
      </c>
      <c r="K391" s="97">
        <f t="shared" si="81"/>
        <v>3169469.6700000004</v>
      </c>
      <c r="L391" s="111">
        <v>67882321.898499995</v>
      </c>
      <c r="M391" s="98">
        <f t="shared" si="79"/>
        <v>165049316.08840001</v>
      </c>
      <c r="N391" s="92"/>
      <c r="O391" s="156"/>
      <c r="P391" s="99">
        <v>2</v>
      </c>
      <c r="Q391" s="156"/>
      <c r="R391" s="97" t="s">
        <v>779</v>
      </c>
      <c r="S391" s="97">
        <v>101101908.4848</v>
      </c>
      <c r="T391" s="97">
        <v>0</v>
      </c>
      <c r="U391" s="97">
        <v>4899497.9304</v>
      </c>
      <c r="V391" s="97">
        <v>2178150.3472000002</v>
      </c>
      <c r="W391" s="97">
        <v>3245386.6999999997</v>
      </c>
      <c r="X391" s="97">
        <v>0</v>
      </c>
      <c r="Y391" s="97">
        <f t="shared" si="88"/>
        <v>3245386.6999999997</v>
      </c>
      <c r="Z391" s="97">
        <v>61803522.597199999</v>
      </c>
      <c r="AA391" s="98">
        <f t="shared" si="80"/>
        <v>173228466.0596</v>
      </c>
    </row>
    <row r="392" spans="1:27" ht="24.9" customHeight="1" x14ac:dyDescent="0.25">
      <c r="A392" s="154"/>
      <c r="B392" s="156"/>
      <c r="C392" s="93">
        <v>5</v>
      </c>
      <c r="D392" s="97" t="s">
        <v>429</v>
      </c>
      <c r="E392" s="97">
        <v>119672377.14489999</v>
      </c>
      <c r="F392" s="97">
        <f t="shared" si="93"/>
        <v>-11651464.66</v>
      </c>
      <c r="G392" s="97">
        <v>5799441.108</v>
      </c>
      <c r="H392" s="110">
        <v>2578234.5134000001</v>
      </c>
      <c r="I392" s="97">
        <v>3841501.58</v>
      </c>
      <c r="J392" s="97">
        <v>0</v>
      </c>
      <c r="K392" s="97">
        <f t="shared" si="81"/>
        <v>3841501.58</v>
      </c>
      <c r="L392" s="111">
        <v>78904826.173700005</v>
      </c>
      <c r="M392" s="98">
        <f t="shared" ref="M392:M412" si="96">E392+F392+G392+H392+K392+L392</f>
        <v>199144915.86000001</v>
      </c>
      <c r="N392" s="92"/>
      <c r="O392" s="156"/>
      <c r="P392" s="99">
        <v>3</v>
      </c>
      <c r="Q392" s="156"/>
      <c r="R392" s="97" t="s">
        <v>780</v>
      </c>
      <c r="S392" s="97">
        <v>119316812.23709999</v>
      </c>
      <c r="T392" s="97">
        <v>0</v>
      </c>
      <c r="U392" s="97">
        <v>5782210.0831000004</v>
      </c>
      <c r="V392" s="97">
        <v>2570574.1850000001</v>
      </c>
      <c r="W392" s="97">
        <v>3830087.9</v>
      </c>
      <c r="X392" s="97">
        <v>0</v>
      </c>
      <c r="Y392" s="97">
        <f t="shared" si="88"/>
        <v>3830087.9</v>
      </c>
      <c r="Z392" s="97">
        <v>64892422.027400002</v>
      </c>
      <c r="AA392" s="98">
        <f t="shared" ref="AA392:AA412" si="97">S392+T392+U392+V392+Y392+Z392</f>
        <v>196392106.43260002</v>
      </c>
    </row>
    <row r="393" spans="1:27" ht="24.9" customHeight="1" x14ac:dyDescent="0.25">
      <c r="A393" s="154"/>
      <c r="B393" s="156"/>
      <c r="C393" s="93">
        <v>6</v>
      </c>
      <c r="D393" s="97" t="s">
        <v>430</v>
      </c>
      <c r="E393" s="97">
        <v>95343571.555399999</v>
      </c>
      <c r="F393" s="97">
        <f t="shared" si="93"/>
        <v>-11651464.66</v>
      </c>
      <c r="G393" s="97">
        <v>4620443.2592000002</v>
      </c>
      <c r="H393" s="110">
        <v>2054092.1196000001</v>
      </c>
      <c r="I393" s="97">
        <v>3060543.2099999995</v>
      </c>
      <c r="J393" s="97">
        <v>0</v>
      </c>
      <c r="K393" s="97">
        <f t="shared" si="81"/>
        <v>3060543.2099999995</v>
      </c>
      <c r="L393" s="111">
        <v>65637848.226400003</v>
      </c>
      <c r="M393" s="98">
        <f t="shared" si="96"/>
        <v>159065033.71060002</v>
      </c>
      <c r="N393" s="92"/>
      <c r="O393" s="156"/>
      <c r="P393" s="99">
        <v>4</v>
      </c>
      <c r="Q393" s="156"/>
      <c r="R393" s="97" t="s">
        <v>781</v>
      </c>
      <c r="S393" s="97">
        <v>131690951.82920001</v>
      </c>
      <c r="T393" s="97">
        <v>0</v>
      </c>
      <c r="U393" s="97">
        <v>6381873.0586999999</v>
      </c>
      <c r="V393" s="97">
        <v>2837163.9739000001</v>
      </c>
      <c r="W393" s="97">
        <v>4227299.66</v>
      </c>
      <c r="X393" s="97">
        <v>0</v>
      </c>
      <c r="Y393" s="97">
        <f t="shared" si="88"/>
        <v>4227299.66</v>
      </c>
      <c r="Z393" s="97">
        <v>70673990.339699998</v>
      </c>
      <c r="AA393" s="98">
        <f t="shared" si="97"/>
        <v>215811278.86150002</v>
      </c>
    </row>
    <row r="394" spans="1:27" ht="24.9" customHeight="1" x14ac:dyDescent="0.25">
      <c r="A394" s="154"/>
      <c r="B394" s="156"/>
      <c r="C394" s="93">
        <v>7</v>
      </c>
      <c r="D394" s="97" t="s">
        <v>431</v>
      </c>
      <c r="E394" s="97">
        <v>153894894.96790001</v>
      </c>
      <c r="F394" s="97">
        <f t="shared" si="93"/>
        <v>-11651464.66</v>
      </c>
      <c r="G394" s="97">
        <v>7457897.9836999997</v>
      </c>
      <c r="H394" s="110">
        <v>3315528.1036999999</v>
      </c>
      <c r="I394" s="97">
        <v>4940049.63</v>
      </c>
      <c r="J394" s="97">
        <v>0</v>
      </c>
      <c r="K394" s="97">
        <f t="shared" ref="K394:K413" si="98">I394-J394</f>
        <v>4940049.63</v>
      </c>
      <c r="L394" s="111">
        <v>96602541.050400004</v>
      </c>
      <c r="M394" s="98">
        <f t="shared" si="96"/>
        <v>254559447.07570004</v>
      </c>
      <c r="N394" s="92"/>
      <c r="O394" s="156"/>
      <c r="P394" s="99">
        <v>5</v>
      </c>
      <c r="Q394" s="156"/>
      <c r="R394" s="97" t="s">
        <v>782</v>
      </c>
      <c r="S394" s="97">
        <v>114622939.031</v>
      </c>
      <c r="T394" s="97">
        <v>0</v>
      </c>
      <c r="U394" s="97">
        <v>5554740.3704000004</v>
      </c>
      <c r="V394" s="97">
        <v>2469448.8777999999</v>
      </c>
      <c r="W394" s="97">
        <v>3679413.85</v>
      </c>
      <c r="X394" s="97">
        <v>0</v>
      </c>
      <c r="Y394" s="97">
        <f t="shared" si="88"/>
        <v>3679413.85</v>
      </c>
      <c r="Z394" s="97">
        <v>64006274.641500004</v>
      </c>
      <c r="AA394" s="98">
        <f t="shared" si="97"/>
        <v>190332816.77070001</v>
      </c>
    </row>
    <row r="395" spans="1:27" ht="24.9" customHeight="1" x14ac:dyDescent="0.25">
      <c r="A395" s="154"/>
      <c r="B395" s="156"/>
      <c r="C395" s="93">
        <v>8</v>
      </c>
      <c r="D395" s="97" t="s">
        <v>432</v>
      </c>
      <c r="E395" s="97">
        <v>104851021.43170001</v>
      </c>
      <c r="F395" s="97">
        <f t="shared" si="93"/>
        <v>-11651464.66</v>
      </c>
      <c r="G395" s="97">
        <v>5081183.6316</v>
      </c>
      <c r="H395" s="110">
        <v>2258921.6381999999</v>
      </c>
      <c r="I395" s="97">
        <v>3365733.8000000003</v>
      </c>
      <c r="J395" s="97">
        <v>0</v>
      </c>
      <c r="K395" s="97">
        <f t="shared" si="98"/>
        <v>3365733.8000000003</v>
      </c>
      <c r="L395" s="111">
        <v>70269323.645899996</v>
      </c>
      <c r="M395" s="98">
        <f t="shared" si="96"/>
        <v>174174719.4874</v>
      </c>
      <c r="N395" s="92"/>
      <c r="O395" s="156"/>
      <c r="P395" s="99">
        <v>6</v>
      </c>
      <c r="Q395" s="156"/>
      <c r="R395" s="97" t="s">
        <v>783</v>
      </c>
      <c r="S395" s="97">
        <v>159160555.10510001</v>
      </c>
      <c r="T395" s="97">
        <v>0</v>
      </c>
      <c r="U395" s="97">
        <v>7713077.0531000001</v>
      </c>
      <c r="V395" s="97">
        <v>3428972.0496999999</v>
      </c>
      <c r="W395" s="97">
        <v>5109078.12</v>
      </c>
      <c r="X395" s="97">
        <v>0</v>
      </c>
      <c r="Y395" s="97">
        <f t="shared" si="88"/>
        <v>5109078.12</v>
      </c>
      <c r="Z395" s="97">
        <v>86318976.150600001</v>
      </c>
      <c r="AA395" s="98">
        <f t="shared" si="97"/>
        <v>261730658.47850001</v>
      </c>
    </row>
    <row r="396" spans="1:27" ht="24.9" customHeight="1" x14ac:dyDescent="0.25">
      <c r="A396" s="154"/>
      <c r="B396" s="156"/>
      <c r="C396" s="93">
        <v>9</v>
      </c>
      <c r="D396" s="97" t="s">
        <v>433</v>
      </c>
      <c r="E396" s="97">
        <v>112710778.0055</v>
      </c>
      <c r="F396" s="97">
        <f t="shared" si="93"/>
        <v>-11651464.66</v>
      </c>
      <c r="G396" s="97">
        <v>5462075.1662999997</v>
      </c>
      <c r="H396" s="110">
        <v>2428253.0758000002</v>
      </c>
      <c r="I396" s="97">
        <v>3618033.1899999995</v>
      </c>
      <c r="J396" s="97">
        <v>0</v>
      </c>
      <c r="K396" s="97">
        <f t="shared" si="98"/>
        <v>3618033.1899999995</v>
      </c>
      <c r="L396" s="111">
        <v>72445468.783899993</v>
      </c>
      <c r="M396" s="98">
        <f t="shared" si="96"/>
        <v>185013143.56150001</v>
      </c>
      <c r="N396" s="92"/>
      <c r="O396" s="156"/>
      <c r="P396" s="99">
        <v>7</v>
      </c>
      <c r="Q396" s="156"/>
      <c r="R396" s="97" t="s">
        <v>784</v>
      </c>
      <c r="S396" s="97">
        <v>120875536.5545</v>
      </c>
      <c r="T396" s="97">
        <v>0</v>
      </c>
      <c r="U396" s="97">
        <v>5857747.3967000004</v>
      </c>
      <c r="V396" s="97">
        <v>2604155.5087000001</v>
      </c>
      <c r="W396" s="97">
        <v>3880123.19</v>
      </c>
      <c r="X396" s="97">
        <v>0</v>
      </c>
      <c r="Y396" s="97">
        <f t="shared" si="88"/>
        <v>3880123.19</v>
      </c>
      <c r="Z396" s="97">
        <v>73603248.332200006</v>
      </c>
      <c r="AA396" s="98">
        <f t="shared" si="97"/>
        <v>206820810.98210001</v>
      </c>
    </row>
    <row r="397" spans="1:27" ht="24.9" customHeight="1" x14ac:dyDescent="0.25">
      <c r="A397" s="154"/>
      <c r="B397" s="156"/>
      <c r="C397" s="93">
        <v>10</v>
      </c>
      <c r="D397" s="97" t="s">
        <v>434</v>
      </c>
      <c r="E397" s="97">
        <v>113500172.3624</v>
      </c>
      <c r="F397" s="97">
        <f t="shared" si="93"/>
        <v>-11651464.66</v>
      </c>
      <c r="G397" s="97">
        <v>5500329.9932000004</v>
      </c>
      <c r="H397" s="110">
        <v>2445259.8724000002</v>
      </c>
      <c r="I397" s="97">
        <v>3643372.8699999996</v>
      </c>
      <c r="J397" s="97">
        <v>0</v>
      </c>
      <c r="K397" s="97">
        <f t="shared" si="98"/>
        <v>3643372.8699999996</v>
      </c>
      <c r="L397" s="111">
        <v>75254308.665299997</v>
      </c>
      <c r="M397" s="98">
        <f t="shared" si="96"/>
        <v>188691979.10330001</v>
      </c>
      <c r="N397" s="92"/>
      <c r="O397" s="156"/>
      <c r="P397" s="99">
        <v>8</v>
      </c>
      <c r="Q397" s="156"/>
      <c r="R397" s="97" t="s">
        <v>394</v>
      </c>
      <c r="S397" s="97">
        <v>109667023.66450001</v>
      </c>
      <c r="T397" s="97">
        <v>0</v>
      </c>
      <c r="U397" s="97">
        <v>5314571.8371000001</v>
      </c>
      <c r="V397" s="97">
        <v>2362678.1061999998</v>
      </c>
      <c r="W397" s="97">
        <v>3520328.21</v>
      </c>
      <c r="X397" s="97">
        <v>0</v>
      </c>
      <c r="Y397" s="97">
        <f t="shared" si="88"/>
        <v>3520328.21</v>
      </c>
      <c r="Z397" s="97">
        <v>60768476.468199998</v>
      </c>
      <c r="AA397" s="98">
        <f t="shared" si="97"/>
        <v>181633078.28600001</v>
      </c>
    </row>
    <row r="398" spans="1:27" ht="24.9" customHeight="1" x14ac:dyDescent="0.25">
      <c r="A398" s="154"/>
      <c r="B398" s="156"/>
      <c r="C398" s="93">
        <v>11</v>
      </c>
      <c r="D398" s="97" t="s">
        <v>435</v>
      </c>
      <c r="E398" s="97">
        <v>105198973.4183</v>
      </c>
      <c r="F398" s="97">
        <f t="shared" si="93"/>
        <v>-11651464.66</v>
      </c>
      <c r="G398" s="97">
        <v>5098045.7271999996</v>
      </c>
      <c r="H398" s="110">
        <v>2266417.9530000002</v>
      </c>
      <c r="I398" s="97">
        <v>3376903.1100000003</v>
      </c>
      <c r="J398" s="97">
        <v>0</v>
      </c>
      <c r="K398" s="97">
        <f t="shared" si="98"/>
        <v>3376903.1100000003</v>
      </c>
      <c r="L398" s="111">
        <v>63175772.532099999</v>
      </c>
      <c r="M398" s="98">
        <f t="shared" si="96"/>
        <v>167464648.08059999</v>
      </c>
      <c r="N398" s="92"/>
      <c r="O398" s="156"/>
      <c r="P398" s="99">
        <v>9</v>
      </c>
      <c r="Q398" s="156"/>
      <c r="R398" s="97" t="s">
        <v>785</v>
      </c>
      <c r="S398" s="97">
        <v>118553153.84989999</v>
      </c>
      <c r="T398" s="97">
        <v>0</v>
      </c>
      <c r="U398" s="97">
        <v>5745202.4466000004</v>
      </c>
      <c r="V398" s="97">
        <v>2554121.8470000001</v>
      </c>
      <c r="W398" s="97">
        <v>3805574.43</v>
      </c>
      <c r="X398" s="97">
        <v>0</v>
      </c>
      <c r="Y398" s="97">
        <f t="shared" si="88"/>
        <v>3805574.43</v>
      </c>
      <c r="Z398" s="97">
        <v>64794863.370999999</v>
      </c>
      <c r="AA398" s="98">
        <f t="shared" si="97"/>
        <v>195452915.9445</v>
      </c>
    </row>
    <row r="399" spans="1:27" ht="24.9" customHeight="1" x14ac:dyDescent="0.25">
      <c r="A399" s="154"/>
      <c r="B399" s="156"/>
      <c r="C399" s="93">
        <v>12</v>
      </c>
      <c r="D399" s="97" t="s">
        <v>436</v>
      </c>
      <c r="E399" s="97">
        <v>103061741.69589999</v>
      </c>
      <c r="F399" s="97">
        <f t="shared" si="93"/>
        <v>-11651464.66</v>
      </c>
      <c r="G399" s="97">
        <v>4994473.3756999997</v>
      </c>
      <c r="H399" s="110">
        <v>2220373.2039000001</v>
      </c>
      <c r="I399" s="97">
        <v>3308297.6500000004</v>
      </c>
      <c r="J399" s="97">
        <v>0</v>
      </c>
      <c r="K399" s="97">
        <f t="shared" si="98"/>
        <v>3308297.6500000004</v>
      </c>
      <c r="L399" s="111">
        <v>69127600.0616</v>
      </c>
      <c r="M399" s="98">
        <f t="shared" si="96"/>
        <v>171061021.32709998</v>
      </c>
      <c r="N399" s="92"/>
      <c r="O399" s="156"/>
      <c r="P399" s="99">
        <v>10</v>
      </c>
      <c r="Q399" s="156"/>
      <c r="R399" s="97" t="s">
        <v>786</v>
      </c>
      <c r="S399" s="97">
        <v>156480494.69589999</v>
      </c>
      <c r="T399" s="97">
        <v>0</v>
      </c>
      <c r="U399" s="97">
        <v>7583198.6897</v>
      </c>
      <c r="V399" s="97">
        <v>3371232.5411999999</v>
      </c>
      <c r="W399" s="97">
        <v>5023047.78</v>
      </c>
      <c r="X399" s="97">
        <v>0</v>
      </c>
      <c r="Y399" s="97">
        <f t="shared" si="88"/>
        <v>5023047.78</v>
      </c>
      <c r="Z399" s="97">
        <v>74918978.585199997</v>
      </c>
      <c r="AA399" s="98">
        <f t="shared" si="97"/>
        <v>247376952.292</v>
      </c>
    </row>
    <row r="400" spans="1:27" ht="24.9" customHeight="1" x14ac:dyDescent="0.25">
      <c r="A400" s="154"/>
      <c r="B400" s="156"/>
      <c r="C400" s="93">
        <v>13</v>
      </c>
      <c r="D400" s="97" t="s">
        <v>437</v>
      </c>
      <c r="E400" s="97">
        <v>107684948.85690001</v>
      </c>
      <c r="F400" s="97">
        <f t="shared" si="93"/>
        <v>-11651464.66</v>
      </c>
      <c r="G400" s="97">
        <v>5218518.5423999997</v>
      </c>
      <c r="H400" s="110">
        <v>2319976.0743999998</v>
      </c>
      <c r="I400" s="97">
        <v>3456703.31</v>
      </c>
      <c r="J400" s="97">
        <v>0</v>
      </c>
      <c r="K400" s="97">
        <f t="shared" si="98"/>
        <v>3456703.31</v>
      </c>
      <c r="L400" s="111">
        <v>70654936.414499998</v>
      </c>
      <c r="M400" s="98">
        <f t="shared" si="96"/>
        <v>177683618.53820002</v>
      </c>
      <c r="N400" s="92"/>
      <c r="O400" s="156"/>
      <c r="P400" s="99">
        <v>11</v>
      </c>
      <c r="Q400" s="156"/>
      <c r="R400" s="97" t="s">
        <v>787</v>
      </c>
      <c r="S400" s="97">
        <v>97703286.148100004</v>
      </c>
      <c r="T400" s="97">
        <v>0</v>
      </c>
      <c r="U400" s="97">
        <v>4734797.3490000004</v>
      </c>
      <c r="V400" s="97">
        <v>2104930.0635000002</v>
      </c>
      <c r="W400" s="97">
        <v>3136290.4</v>
      </c>
      <c r="X400" s="97">
        <v>0</v>
      </c>
      <c r="Y400" s="97">
        <f t="shared" si="88"/>
        <v>3136290.4</v>
      </c>
      <c r="Z400" s="97">
        <v>55400876.641500004</v>
      </c>
      <c r="AA400" s="98">
        <f t="shared" si="97"/>
        <v>163080180.60210001</v>
      </c>
    </row>
    <row r="401" spans="1:27" ht="24.9" customHeight="1" x14ac:dyDescent="0.25">
      <c r="A401" s="154"/>
      <c r="B401" s="156"/>
      <c r="C401" s="93">
        <v>14</v>
      </c>
      <c r="D401" s="97" t="s">
        <v>438</v>
      </c>
      <c r="E401" s="97">
        <v>96055457.604299992</v>
      </c>
      <c r="F401" s="97">
        <f t="shared" si="93"/>
        <v>-11651464.66</v>
      </c>
      <c r="G401" s="97">
        <v>4654941.9572999999</v>
      </c>
      <c r="H401" s="110">
        <v>2069429.0689000001</v>
      </c>
      <c r="I401" s="97">
        <v>3083394.8600000003</v>
      </c>
      <c r="J401" s="97">
        <v>0</v>
      </c>
      <c r="K401" s="97">
        <f t="shared" si="98"/>
        <v>3083394.8600000003</v>
      </c>
      <c r="L401" s="111">
        <v>64589686.016900003</v>
      </c>
      <c r="M401" s="98">
        <f t="shared" si="96"/>
        <v>158801444.84740001</v>
      </c>
      <c r="N401" s="92"/>
      <c r="O401" s="156"/>
      <c r="P401" s="99">
        <v>12</v>
      </c>
      <c r="Q401" s="156"/>
      <c r="R401" s="97" t="s">
        <v>788</v>
      </c>
      <c r="S401" s="97">
        <v>112848910.3978</v>
      </c>
      <c r="T401" s="97">
        <v>0</v>
      </c>
      <c r="U401" s="97">
        <v>5468769.1978000002</v>
      </c>
      <c r="V401" s="97">
        <v>2431229.0148999998</v>
      </c>
      <c r="W401" s="97">
        <v>3622467.2600000002</v>
      </c>
      <c r="X401" s="97">
        <v>0</v>
      </c>
      <c r="Y401" s="97">
        <f t="shared" si="88"/>
        <v>3622467.2600000002</v>
      </c>
      <c r="Z401" s="97">
        <v>65335245.890199997</v>
      </c>
      <c r="AA401" s="98">
        <f t="shared" si="97"/>
        <v>189706621.76069999</v>
      </c>
    </row>
    <row r="402" spans="1:27" ht="24.9" customHeight="1" x14ac:dyDescent="0.25">
      <c r="A402" s="154"/>
      <c r="B402" s="156"/>
      <c r="C402" s="93">
        <v>15</v>
      </c>
      <c r="D402" s="97" t="s">
        <v>439</v>
      </c>
      <c r="E402" s="97">
        <v>95554216.993900001</v>
      </c>
      <c r="F402" s="97">
        <f t="shared" si="93"/>
        <v>-11651464.66</v>
      </c>
      <c r="G402" s="97">
        <v>4630651.3442000002</v>
      </c>
      <c r="H402" s="110">
        <v>2058630.2875000001</v>
      </c>
      <c r="I402" s="97">
        <v>3067304.96</v>
      </c>
      <c r="J402" s="97">
        <v>0</v>
      </c>
      <c r="K402" s="97">
        <f t="shared" si="98"/>
        <v>3067304.96</v>
      </c>
      <c r="L402" s="111">
        <v>58842844.089299999</v>
      </c>
      <c r="M402" s="98">
        <f t="shared" si="96"/>
        <v>152502183.0149</v>
      </c>
      <c r="N402" s="92"/>
      <c r="O402" s="156"/>
      <c r="P402" s="99">
        <v>13</v>
      </c>
      <c r="Q402" s="156"/>
      <c r="R402" s="97" t="s">
        <v>789</v>
      </c>
      <c r="S402" s="97">
        <v>119559710.76440001</v>
      </c>
      <c r="T402" s="97">
        <v>0</v>
      </c>
      <c r="U402" s="97">
        <v>5793981.1843999997</v>
      </c>
      <c r="V402" s="97">
        <v>2575807.2168999999</v>
      </c>
      <c r="W402" s="97">
        <v>3837884.98</v>
      </c>
      <c r="X402" s="97">
        <v>0</v>
      </c>
      <c r="Y402" s="97">
        <f t="shared" si="88"/>
        <v>3837884.98</v>
      </c>
      <c r="Z402" s="97">
        <v>71684678.033399999</v>
      </c>
      <c r="AA402" s="98">
        <f t="shared" si="97"/>
        <v>203452062.17910001</v>
      </c>
    </row>
    <row r="403" spans="1:27" ht="24.9" customHeight="1" x14ac:dyDescent="0.25">
      <c r="A403" s="154"/>
      <c r="B403" s="156"/>
      <c r="C403" s="93">
        <v>16</v>
      </c>
      <c r="D403" s="97" t="s">
        <v>440</v>
      </c>
      <c r="E403" s="97">
        <v>103272213.6327</v>
      </c>
      <c r="F403" s="97">
        <f t="shared" si="93"/>
        <v>-11651464.66</v>
      </c>
      <c r="G403" s="97">
        <v>5004673.0528999995</v>
      </c>
      <c r="H403" s="110">
        <v>2224907.6338999998</v>
      </c>
      <c r="I403" s="97">
        <v>3315053.83</v>
      </c>
      <c r="J403" s="97">
        <v>0</v>
      </c>
      <c r="K403" s="97">
        <f t="shared" si="98"/>
        <v>3315053.83</v>
      </c>
      <c r="L403" s="111">
        <v>69400914.197600007</v>
      </c>
      <c r="M403" s="98">
        <f t="shared" si="96"/>
        <v>171566297.68709999</v>
      </c>
      <c r="N403" s="92"/>
      <c r="O403" s="157"/>
      <c r="P403" s="99">
        <v>14</v>
      </c>
      <c r="Q403" s="157"/>
      <c r="R403" s="97" t="s">
        <v>790</v>
      </c>
      <c r="S403" s="97">
        <v>132042580.21599999</v>
      </c>
      <c r="T403" s="97">
        <v>0</v>
      </c>
      <c r="U403" s="97">
        <v>6398913.3165999996</v>
      </c>
      <c r="V403" s="97">
        <v>2844739.4937</v>
      </c>
      <c r="W403" s="97">
        <v>4238586.99</v>
      </c>
      <c r="X403" s="97">
        <v>0</v>
      </c>
      <c r="Y403" s="97">
        <f t="shared" si="88"/>
        <v>4238586.99</v>
      </c>
      <c r="Z403" s="97">
        <v>75160939.042899996</v>
      </c>
      <c r="AA403" s="98">
        <f t="shared" si="97"/>
        <v>220685759.05919999</v>
      </c>
    </row>
    <row r="404" spans="1:27" ht="24.9" customHeight="1" x14ac:dyDescent="0.25">
      <c r="A404" s="154"/>
      <c r="B404" s="156"/>
      <c r="C404" s="93">
        <v>17</v>
      </c>
      <c r="D404" s="97" t="s">
        <v>441</v>
      </c>
      <c r="E404" s="97">
        <v>117929708.87820001</v>
      </c>
      <c r="F404" s="97">
        <f t="shared" si="93"/>
        <v>-11651464.66</v>
      </c>
      <c r="G404" s="97">
        <v>5714989.6900000004</v>
      </c>
      <c r="H404" s="110">
        <v>2540690.2817000002</v>
      </c>
      <c r="I404" s="97">
        <v>3785561.67</v>
      </c>
      <c r="J404" s="97">
        <v>0</v>
      </c>
      <c r="K404" s="97">
        <f t="shared" si="98"/>
        <v>3785561.67</v>
      </c>
      <c r="L404" s="111">
        <v>79525653.987100005</v>
      </c>
      <c r="M404" s="98">
        <f t="shared" si="96"/>
        <v>197845139.847</v>
      </c>
      <c r="N404" s="92"/>
      <c r="O404" s="93"/>
      <c r="P404" s="162" t="s">
        <v>945</v>
      </c>
      <c r="Q404" s="163"/>
      <c r="R404" s="100"/>
      <c r="S404" s="100">
        <f t="shared" ref="S404:V404" si="99">SUM(S390:S403)</f>
        <v>1698041023.2336998</v>
      </c>
      <c r="T404" s="100">
        <f t="shared" si="99"/>
        <v>0</v>
      </c>
      <c r="U404" s="100">
        <f t="shared" si="99"/>
        <v>82288738.206099987</v>
      </c>
      <c r="V404" s="100">
        <f t="shared" si="99"/>
        <v>36582777.712299988</v>
      </c>
      <c r="W404" s="100">
        <f>SUM(W390:W403)</f>
        <v>54507376.260000005</v>
      </c>
      <c r="X404" s="100">
        <f t="shared" ref="X404:Z404" si="100">SUM(X390:X403)</f>
        <v>0</v>
      </c>
      <c r="Y404" s="100">
        <f t="shared" si="88"/>
        <v>54507376.260000005</v>
      </c>
      <c r="Z404" s="100">
        <f t="shared" si="100"/>
        <v>945591680.47879994</v>
      </c>
      <c r="AA404" s="101">
        <f t="shared" si="97"/>
        <v>2817011595.8908997</v>
      </c>
    </row>
    <row r="405" spans="1:27" ht="24.9" customHeight="1" x14ac:dyDescent="0.25">
      <c r="A405" s="154"/>
      <c r="B405" s="156"/>
      <c r="C405" s="93">
        <v>18</v>
      </c>
      <c r="D405" s="97" t="s">
        <v>442</v>
      </c>
      <c r="E405" s="97">
        <v>141783548.09909999</v>
      </c>
      <c r="F405" s="97">
        <f t="shared" si="93"/>
        <v>-11651464.66</v>
      </c>
      <c r="G405" s="97">
        <v>6870970.2013999997</v>
      </c>
      <c r="H405" s="110">
        <v>3054599.9492000001</v>
      </c>
      <c r="I405" s="97">
        <v>4551273.5500000007</v>
      </c>
      <c r="J405" s="97">
        <v>0</v>
      </c>
      <c r="K405" s="97">
        <f t="shared" si="98"/>
        <v>4551273.5500000007</v>
      </c>
      <c r="L405" s="111">
        <v>89517609.075200006</v>
      </c>
      <c r="M405" s="98">
        <f t="shared" si="96"/>
        <v>234126536.21490002</v>
      </c>
      <c r="N405" s="92"/>
      <c r="O405" s="155">
        <v>37</v>
      </c>
      <c r="P405" s="99">
        <v>1</v>
      </c>
      <c r="Q405" s="155" t="s">
        <v>67</v>
      </c>
      <c r="R405" s="97" t="s">
        <v>791</v>
      </c>
      <c r="S405" s="97">
        <v>87223467.802900001</v>
      </c>
      <c r="T405" s="97">
        <v>0</v>
      </c>
      <c r="U405" s="97">
        <v>4226935.0439999998</v>
      </c>
      <c r="V405" s="97">
        <v>1879151.7344</v>
      </c>
      <c r="W405" s="97">
        <v>2799886.6299999994</v>
      </c>
      <c r="X405" s="97">
        <v>0</v>
      </c>
      <c r="Y405" s="97">
        <f t="shared" si="88"/>
        <v>2799886.6299999994</v>
      </c>
      <c r="Z405" s="97">
        <v>339983709.18010002</v>
      </c>
      <c r="AA405" s="98">
        <f t="shared" si="97"/>
        <v>436113150.39140004</v>
      </c>
    </row>
    <row r="406" spans="1:27" ht="24.9" customHeight="1" x14ac:dyDescent="0.25">
      <c r="A406" s="154"/>
      <c r="B406" s="156"/>
      <c r="C406" s="93">
        <v>19</v>
      </c>
      <c r="D406" s="97" t="s">
        <v>443</v>
      </c>
      <c r="E406" s="97">
        <v>97479691.808500007</v>
      </c>
      <c r="F406" s="97">
        <f t="shared" si="93"/>
        <v>-11651464.66</v>
      </c>
      <c r="G406" s="97">
        <v>4723961.7474999996</v>
      </c>
      <c r="H406" s="110">
        <v>2100112.923</v>
      </c>
      <c r="I406" s="97">
        <v>3129112.99</v>
      </c>
      <c r="J406" s="97">
        <v>0</v>
      </c>
      <c r="K406" s="97">
        <f t="shared" si="98"/>
        <v>3129112.99</v>
      </c>
      <c r="L406" s="111">
        <v>67273735.760299996</v>
      </c>
      <c r="M406" s="98">
        <f t="shared" si="96"/>
        <v>163055150.5693</v>
      </c>
      <c r="N406" s="92"/>
      <c r="O406" s="156"/>
      <c r="P406" s="99">
        <v>2</v>
      </c>
      <c r="Q406" s="156"/>
      <c r="R406" s="97" t="s">
        <v>792</v>
      </c>
      <c r="S406" s="97">
        <v>222660868.22279999</v>
      </c>
      <c r="T406" s="97">
        <v>0</v>
      </c>
      <c r="U406" s="97">
        <v>10790364.687100001</v>
      </c>
      <c r="V406" s="97">
        <v>4797029.5983999996</v>
      </c>
      <c r="W406" s="97">
        <v>7147447.8799999999</v>
      </c>
      <c r="X406" s="97">
        <v>0</v>
      </c>
      <c r="Y406" s="97">
        <f t="shared" si="88"/>
        <v>7147447.8799999999</v>
      </c>
      <c r="Z406" s="97">
        <v>429937911.87989998</v>
      </c>
      <c r="AA406" s="98">
        <f t="shared" si="97"/>
        <v>675333622.26819992</v>
      </c>
    </row>
    <row r="407" spans="1:27" ht="24.9" customHeight="1" x14ac:dyDescent="0.25">
      <c r="A407" s="154"/>
      <c r="B407" s="156"/>
      <c r="C407" s="93">
        <v>20</v>
      </c>
      <c r="D407" s="97" t="s">
        <v>444</v>
      </c>
      <c r="E407" s="97">
        <v>93928175.3627</v>
      </c>
      <c r="F407" s="97">
        <f t="shared" si="93"/>
        <v>-11651464.66</v>
      </c>
      <c r="G407" s="97">
        <v>4551851.7673000004</v>
      </c>
      <c r="H407" s="110">
        <v>2023598.6723</v>
      </c>
      <c r="I407" s="97">
        <v>3015108.7699999996</v>
      </c>
      <c r="J407" s="97">
        <v>0</v>
      </c>
      <c r="K407" s="97">
        <f t="shared" si="98"/>
        <v>3015108.7699999996</v>
      </c>
      <c r="L407" s="111">
        <v>63506422.6774</v>
      </c>
      <c r="M407" s="98">
        <f t="shared" si="96"/>
        <v>155373692.58969998</v>
      </c>
      <c r="N407" s="92"/>
      <c r="O407" s="156"/>
      <c r="P407" s="99">
        <v>3</v>
      </c>
      <c r="Q407" s="156"/>
      <c r="R407" s="97" t="s">
        <v>793</v>
      </c>
      <c r="S407" s="97">
        <v>125418778.0864</v>
      </c>
      <c r="T407" s="97">
        <v>0</v>
      </c>
      <c r="U407" s="97">
        <v>6077917.3498999998</v>
      </c>
      <c r="V407" s="97">
        <v>2702035.5909000002</v>
      </c>
      <c r="W407" s="97">
        <v>4025961.9299999997</v>
      </c>
      <c r="X407" s="97">
        <v>0</v>
      </c>
      <c r="Y407" s="97">
        <f t="shared" si="88"/>
        <v>4025961.9299999997</v>
      </c>
      <c r="Z407" s="97">
        <v>361065872.50230002</v>
      </c>
      <c r="AA407" s="98">
        <f t="shared" si="97"/>
        <v>499290565.45950007</v>
      </c>
    </row>
    <row r="408" spans="1:27" ht="24.9" customHeight="1" x14ac:dyDescent="0.25">
      <c r="A408" s="154"/>
      <c r="B408" s="156"/>
      <c r="C408" s="93">
        <v>21</v>
      </c>
      <c r="D408" s="97" t="s">
        <v>445</v>
      </c>
      <c r="E408" s="97">
        <v>136854322.05650002</v>
      </c>
      <c r="F408" s="97">
        <f t="shared" si="93"/>
        <v>-11651464.66</v>
      </c>
      <c r="G408" s="97">
        <v>6632095.0588999996</v>
      </c>
      <c r="H408" s="110">
        <v>2948404.1752999998</v>
      </c>
      <c r="I408" s="97">
        <v>4393044.6399999997</v>
      </c>
      <c r="J408" s="97">
        <v>0</v>
      </c>
      <c r="K408" s="97">
        <f t="shared" si="98"/>
        <v>4393044.6399999997</v>
      </c>
      <c r="L408" s="111">
        <v>89950564.648900002</v>
      </c>
      <c r="M408" s="98">
        <f t="shared" si="96"/>
        <v>229126965.91960001</v>
      </c>
      <c r="N408" s="92"/>
      <c r="O408" s="156"/>
      <c r="P408" s="99">
        <v>4</v>
      </c>
      <c r="Q408" s="156"/>
      <c r="R408" s="97" t="s">
        <v>794</v>
      </c>
      <c r="S408" s="97">
        <v>107485555.5644</v>
      </c>
      <c r="T408" s="97">
        <v>0</v>
      </c>
      <c r="U408" s="97">
        <v>5208855.7472999999</v>
      </c>
      <c r="V408" s="97">
        <v>2315680.3239000002</v>
      </c>
      <c r="W408" s="97">
        <v>3450302.75</v>
      </c>
      <c r="X408" s="97">
        <v>0</v>
      </c>
      <c r="Y408" s="97">
        <f t="shared" si="88"/>
        <v>3450302.75</v>
      </c>
      <c r="Z408" s="97">
        <v>352391021.73280001</v>
      </c>
      <c r="AA408" s="98">
        <f t="shared" si="97"/>
        <v>470851416.11839998</v>
      </c>
    </row>
    <row r="409" spans="1:27" ht="24.9" customHeight="1" x14ac:dyDescent="0.25">
      <c r="A409" s="154"/>
      <c r="B409" s="156"/>
      <c r="C409" s="93">
        <v>22</v>
      </c>
      <c r="D409" s="97" t="s">
        <v>446</v>
      </c>
      <c r="E409" s="97">
        <v>91081868.3979</v>
      </c>
      <c r="F409" s="97">
        <f t="shared" si="93"/>
        <v>-11651464.66</v>
      </c>
      <c r="G409" s="97">
        <v>4413916.932</v>
      </c>
      <c r="H409" s="110">
        <v>1962277.5301999999</v>
      </c>
      <c r="I409" s="97">
        <v>2923741.8899999997</v>
      </c>
      <c r="J409" s="97">
        <v>0</v>
      </c>
      <c r="K409" s="97">
        <f t="shared" si="98"/>
        <v>2923741.8899999997</v>
      </c>
      <c r="L409" s="111">
        <v>61954852.804300003</v>
      </c>
      <c r="M409" s="98">
        <f t="shared" si="96"/>
        <v>150685192.8944</v>
      </c>
      <c r="N409" s="92"/>
      <c r="O409" s="156"/>
      <c r="P409" s="99">
        <v>5</v>
      </c>
      <c r="Q409" s="156"/>
      <c r="R409" s="97" t="s">
        <v>795</v>
      </c>
      <c r="S409" s="97">
        <v>102129554.3661</v>
      </c>
      <c r="T409" s="97">
        <v>0</v>
      </c>
      <c r="U409" s="97">
        <v>4949298.6607999997</v>
      </c>
      <c r="V409" s="97">
        <v>2200290.0602000002</v>
      </c>
      <c r="W409" s="97">
        <v>3278374.29</v>
      </c>
      <c r="X409" s="97">
        <v>0</v>
      </c>
      <c r="Y409" s="97">
        <f t="shared" si="88"/>
        <v>3278374.29</v>
      </c>
      <c r="Z409" s="97">
        <v>344845777.78740001</v>
      </c>
      <c r="AA409" s="98">
        <f t="shared" si="97"/>
        <v>457403295.1645</v>
      </c>
    </row>
    <row r="410" spans="1:27" ht="24.9" customHeight="1" x14ac:dyDescent="0.25">
      <c r="A410" s="154"/>
      <c r="B410" s="156"/>
      <c r="C410" s="93">
        <v>23</v>
      </c>
      <c r="D410" s="97" t="s">
        <v>447</v>
      </c>
      <c r="E410" s="97">
        <v>91920263.009100005</v>
      </c>
      <c r="F410" s="97">
        <f t="shared" si="93"/>
        <v>-11651464.66</v>
      </c>
      <c r="G410" s="97">
        <v>4454546.3596999999</v>
      </c>
      <c r="H410" s="110">
        <v>1980339.9935000001</v>
      </c>
      <c r="I410" s="97">
        <v>2950654.4800000004</v>
      </c>
      <c r="J410" s="97">
        <v>0</v>
      </c>
      <c r="K410" s="97">
        <f t="shared" si="98"/>
        <v>2950654.4800000004</v>
      </c>
      <c r="L410" s="111">
        <v>61371374.591799997</v>
      </c>
      <c r="M410" s="98">
        <f t="shared" si="96"/>
        <v>151025713.77410001</v>
      </c>
      <c r="N410" s="92"/>
      <c r="O410" s="157"/>
      <c r="P410" s="99">
        <v>6</v>
      </c>
      <c r="Q410" s="157"/>
      <c r="R410" s="97" t="s">
        <v>796</v>
      </c>
      <c r="S410" s="97">
        <v>105054335.57730001</v>
      </c>
      <c r="T410" s="97">
        <v>0</v>
      </c>
      <c r="U410" s="97">
        <v>5091036.4353</v>
      </c>
      <c r="V410" s="97">
        <v>2263301.86</v>
      </c>
      <c r="W410" s="97">
        <v>3372260.2199999997</v>
      </c>
      <c r="X410" s="97">
        <v>0</v>
      </c>
      <c r="Y410" s="97">
        <f t="shared" si="88"/>
        <v>3372260.2199999997</v>
      </c>
      <c r="Z410" s="97">
        <v>343405507.22649997</v>
      </c>
      <c r="AA410" s="98">
        <f t="shared" si="97"/>
        <v>459186441.31909996</v>
      </c>
    </row>
    <row r="411" spans="1:27" ht="24.9" customHeight="1" thickBot="1" x14ac:dyDescent="0.3">
      <c r="A411" s="154"/>
      <c r="B411" s="156"/>
      <c r="C411" s="93">
        <v>24</v>
      </c>
      <c r="D411" s="97" t="s">
        <v>448</v>
      </c>
      <c r="E411" s="97">
        <v>118588199.25579999</v>
      </c>
      <c r="F411" s="97">
        <f t="shared" si="93"/>
        <v>-11651464.66</v>
      </c>
      <c r="G411" s="97">
        <v>5746900.7813999997</v>
      </c>
      <c r="H411" s="110">
        <v>2554876.8689000001</v>
      </c>
      <c r="I411" s="97">
        <v>3806699.31</v>
      </c>
      <c r="J411" s="97">
        <v>0</v>
      </c>
      <c r="K411" s="97">
        <f t="shared" si="98"/>
        <v>3806699.31</v>
      </c>
      <c r="L411" s="111">
        <v>77366122.551100001</v>
      </c>
      <c r="M411" s="98">
        <f t="shared" si="96"/>
        <v>196411334.1072</v>
      </c>
      <c r="N411" s="92"/>
      <c r="O411" s="103"/>
      <c r="P411" s="173" t="s">
        <v>946</v>
      </c>
      <c r="Q411" s="165"/>
      <c r="R411" s="115"/>
      <c r="S411" s="115">
        <f>SUM(S405:S410)</f>
        <v>749972559.61989999</v>
      </c>
      <c r="T411" s="115">
        <f t="shared" ref="T411:V411" si="101">SUM(T405:T410)</f>
        <v>0</v>
      </c>
      <c r="U411" s="115">
        <f t="shared" si="101"/>
        <v>36344407.924400002</v>
      </c>
      <c r="V411" s="115">
        <f t="shared" si="101"/>
        <v>16157489.1678</v>
      </c>
      <c r="W411" s="115">
        <f>SUM(W405:W410)</f>
        <v>24074233.699999996</v>
      </c>
      <c r="X411" s="115">
        <f t="shared" ref="X411:Z411" si="102">SUM(X405:X410)</f>
        <v>0</v>
      </c>
      <c r="Y411" s="100">
        <f t="shared" si="88"/>
        <v>24074233.699999996</v>
      </c>
      <c r="Z411" s="115">
        <f t="shared" si="102"/>
        <v>2171629800.309</v>
      </c>
      <c r="AA411" s="101">
        <f t="shared" si="97"/>
        <v>2998178490.7210999</v>
      </c>
    </row>
    <row r="412" spans="1:27" ht="24.9" customHeight="1" thickTop="1" thickBot="1" x14ac:dyDescent="0.3">
      <c r="A412" s="154"/>
      <c r="B412" s="156"/>
      <c r="C412" s="93">
        <v>25</v>
      </c>
      <c r="D412" s="97" t="s">
        <v>449</v>
      </c>
      <c r="E412" s="97">
        <v>121170844.2975</v>
      </c>
      <c r="F412" s="97">
        <f t="shared" si="93"/>
        <v>-11651464.66</v>
      </c>
      <c r="G412" s="97">
        <v>5872058.3003000002</v>
      </c>
      <c r="H412" s="110">
        <v>2610517.6504000002</v>
      </c>
      <c r="I412" s="97">
        <v>3889602.61</v>
      </c>
      <c r="J412" s="97">
        <v>0</v>
      </c>
      <c r="K412" s="97">
        <f t="shared" si="98"/>
        <v>3889602.61</v>
      </c>
      <c r="L412" s="111">
        <v>81263222.3741</v>
      </c>
      <c r="M412" s="98">
        <f t="shared" si="96"/>
        <v>203154780.57230002</v>
      </c>
      <c r="N412" s="92"/>
      <c r="O412" s="164" t="s">
        <v>947</v>
      </c>
      <c r="P412" s="164"/>
      <c r="Q412" s="164"/>
      <c r="R412" s="100"/>
      <c r="S412" s="116">
        <v>82540627563.059998</v>
      </c>
      <c r="T412" s="116">
        <f>-1380853376.99</f>
        <v>-1380853376.99</v>
      </c>
      <c r="U412" s="116">
        <v>4000000000</v>
      </c>
      <c r="V412" s="116">
        <v>1778264122.6400001</v>
      </c>
      <c r="W412" s="116">
        <v>2649566750.5700002</v>
      </c>
      <c r="X412" s="116">
        <v>517725978.44999999</v>
      </c>
      <c r="Y412" s="100">
        <f t="shared" si="88"/>
        <v>2131840772.1200001</v>
      </c>
      <c r="Z412" s="116">
        <v>58282674717.470001</v>
      </c>
      <c r="AA412" s="101">
        <f t="shared" si="97"/>
        <v>147352553798.29999</v>
      </c>
    </row>
    <row r="413" spans="1:27" ht="13.8" thickTop="1" x14ac:dyDescent="0.25">
      <c r="C413" s="117"/>
      <c r="D413" s="118"/>
      <c r="E413" s="118">
        <f>SUM(E388:E412)</f>
        <v>2708556581.7940001</v>
      </c>
      <c r="F413" s="118">
        <f t="shared" ref="F413:I413" si="103">SUM(F388:F412)</f>
        <v>-291286616.5</v>
      </c>
      <c r="G413" s="118">
        <f>SUM(G388:G412)</f>
        <v>131259316.13389997</v>
      </c>
      <c r="H413" s="118">
        <f t="shared" si="103"/>
        <v>58353433.160700001</v>
      </c>
      <c r="I413" s="118">
        <f t="shared" si="103"/>
        <v>86945079.950000018</v>
      </c>
      <c r="J413" s="97">
        <v>0</v>
      </c>
      <c r="K413" s="97">
        <f t="shared" si="98"/>
        <v>86945079.950000018</v>
      </c>
      <c r="L413" s="118">
        <f t="shared" ref="L413" si="104">SUM(L388:L412)</f>
        <v>1793238266.2319005</v>
      </c>
      <c r="M413" s="98">
        <f>E413+F413+G413+H413+K413+L413</f>
        <v>4487066060.7705002</v>
      </c>
      <c r="N413" s="119">
        <v>0</v>
      </c>
      <c r="P413" s="172"/>
      <c r="Q413" s="172"/>
      <c r="R413" s="172"/>
      <c r="S413" s="120"/>
      <c r="T413" s="120"/>
      <c r="U413" s="120"/>
      <c r="V413" s="120"/>
      <c r="W413" s="120"/>
      <c r="X413" s="120"/>
      <c r="Y413" s="120"/>
      <c r="Z413" s="120"/>
      <c r="AA413" s="120"/>
    </row>
    <row r="414" spans="1:27" ht="16.8" x14ac:dyDescent="0.55000000000000004">
      <c r="D414" s="121"/>
      <c r="E414" s="122"/>
      <c r="F414" s="122"/>
      <c r="G414" s="122"/>
      <c r="H414" s="122"/>
      <c r="I414" s="122"/>
      <c r="J414" s="122"/>
      <c r="K414" s="122"/>
      <c r="L414" s="122"/>
      <c r="M414" s="98"/>
      <c r="R414" s="119"/>
      <c r="S414" s="123"/>
      <c r="T414" s="124"/>
      <c r="U414" s="124"/>
      <c r="V414" s="119"/>
      <c r="W414" s="1"/>
      <c r="X414" s="1"/>
      <c r="Y414" s="1"/>
      <c r="Z414" s="125"/>
    </row>
    <row r="415" spans="1:27" x14ac:dyDescent="0.25">
      <c r="C415" s="126"/>
      <c r="D415" s="120"/>
      <c r="E415" s="120"/>
      <c r="F415" s="120"/>
      <c r="G415" s="120"/>
      <c r="H415" s="120"/>
      <c r="I415" s="120"/>
      <c r="J415" s="120"/>
      <c r="K415" s="120"/>
      <c r="L415" s="120"/>
      <c r="M415" s="120"/>
      <c r="S415" s="125"/>
      <c r="W415" s="125"/>
      <c r="X415" s="125"/>
      <c r="Y415" s="125"/>
      <c r="Z415" s="125"/>
    </row>
  </sheetData>
  <mergeCells count="118">
    <mergeCell ref="O412:Q412"/>
    <mergeCell ref="P413:R413"/>
    <mergeCell ref="B387:C387"/>
    <mergeCell ref="A388:A412"/>
    <mergeCell ref="B388:B412"/>
    <mergeCell ref="P389:Q389"/>
    <mergeCell ref="O390:O403"/>
    <mergeCell ref="Q390:Q403"/>
    <mergeCell ref="P404:Q404"/>
    <mergeCell ref="O405:O410"/>
    <mergeCell ref="Q405:Q410"/>
    <mergeCell ref="P411:Q411"/>
    <mergeCell ref="B307:C307"/>
    <mergeCell ref="O307:O329"/>
    <mergeCell ref="Q307:Q329"/>
    <mergeCell ref="A308:A334"/>
    <mergeCell ref="B308:B334"/>
    <mergeCell ref="P330:Q330"/>
    <mergeCell ref="O331:O353"/>
    <mergeCell ref="Q331:Q353"/>
    <mergeCell ref="B335:C335"/>
    <mergeCell ref="A336:A362"/>
    <mergeCell ref="B336:B362"/>
    <mergeCell ref="P354:Q354"/>
    <mergeCell ref="O355:O370"/>
    <mergeCell ref="Q355:Q370"/>
    <mergeCell ref="B363:C363"/>
    <mergeCell ref="A364:A386"/>
    <mergeCell ref="B364:B386"/>
    <mergeCell ref="P371:Q371"/>
    <mergeCell ref="O372:O388"/>
    <mergeCell ref="Q373:Q388"/>
    <mergeCell ref="O289:O305"/>
    <mergeCell ref="Q289:Q305"/>
    <mergeCell ref="B295:C295"/>
    <mergeCell ref="A296:A306"/>
    <mergeCell ref="B296:B306"/>
    <mergeCell ref="P306:Q306"/>
    <mergeCell ref="P254:Q254"/>
    <mergeCell ref="O255:O287"/>
    <mergeCell ref="Q255:Q287"/>
    <mergeCell ref="B260:C260"/>
    <mergeCell ref="A261:A276"/>
    <mergeCell ref="B261:B276"/>
    <mergeCell ref="B277:C277"/>
    <mergeCell ref="A278:A294"/>
    <mergeCell ref="B278:B294"/>
    <mergeCell ref="P288:Q288"/>
    <mergeCell ref="Q158:Q182"/>
    <mergeCell ref="B182:C182"/>
    <mergeCell ref="A183:A200"/>
    <mergeCell ref="B183:B200"/>
    <mergeCell ref="P183:Q183"/>
    <mergeCell ref="O184:O203"/>
    <mergeCell ref="Q184:Q203"/>
    <mergeCell ref="B201:C201"/>
    <mergeCell ref="A202:A226"/>
    <mergeCell ref="B202:B226"/>
    <mergeCell ref="P204:Q204"/>
    <mergeCell ref="O205:O222"/>
    <mergeCell ref="Q205:Q222"/>
    <mergeCell ref="P223:Q223"/>
    <mergeCell ref="O224:O253"/>
    <mergeCell ref="Q224:Q253"/>
    <mergeCell ref="B227:C227"/>
    <mergeCell ref="A228:A240"/>
    <mergeCell ref="B228:B240"/>
    <mergeCell ref="B241:C241"/>
    <mergeCell ref="A242:A259"/>
    <mergeCell ref="B242:B259"/>
    <mergeCell ref="Q84:Q104"/>
    <mergeCell ref="B100:C100"/>
    <mergeCell ref="A101:A120"/>
    <mergeCell ref="B101:B120"/>
    <mergeCell ref="P105:Q105"/>
    <mergeCell ref="O106:O121"/>
    <mergeCell ref="Q106:Q121"/>
    <mergeCell ref="B121:C121"/>
    <mergeCell ref="A122:A129"/>
    <mergeCell ref="B122:B129"/>
    <mergeCell ref="P122:Q122"/>
    <mergeCell ref="O123:O142"/>
    <mergeCell ref="Q123:Q142"/>
    <mergeCell ref="B130:C130"/>
    <mergeCell ref="A131:A153"/>
    <mergeCell ref="B131:B153"/>
    <mergeCell ref="P143:Q143"/>
    <mergeCell ref="O144:O156"/>
    <mergeCell ref="Q144:Q156"/>
    <mergeCell ref="B154:C154"/>
    <mergeCell ref="A155:A181"/>
    <mergeCell ref="B155:B181"/>
    <mergeCell ref="P157:Q157"/>
    <mergeCell ref="O158:O182"/>
    <mergeCell ref="A1:Z1"/>
    <mergeCell ref="A2:AA2"/>
    <mergeCell ref="B3:Z3"/>
    <mergeCell ref="A7:A23"/>
    <mergeCell ref="B7:B23"/>
    <mergeCell ref="O7:O25"/>
    <mergeCell ref="Q7:Q25"/>
    <mergeCell ref="B24:C24"/>
    <mergeCell ref="A25:A45"/>
    <mergeCell ref="B25:B45"/>
    <mergeCell ref="P26:Q26"/>
    <mergeCell ref="O27:O60"/>
    <mergeCell ref="Q27:Q60"/>
    <mergeCell ref="B46:C46"/>
    <mergeCell ref="A47:A77"/>
    <mergeCell ref="B47:B77"/>
    <mergeCell ref="P61:Q61"/>
    <mergeCell ref="O62:O82"/>
    <mergeCell ref="Q62:Q82"/>
    <mergeCell ref="B78:C78"/>
    <mergeCell ref="A79:A99"/>
    <mergeCell ref="B79:B99"/>
    <mergeCell ref="P83:Q83"/>
    <mergeCell ref="O84:O10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workbookViewId="0">
      <selection activeCell="A4" sqref="A4"/>
    </sheetView>
  </sheetViews>
  <sheetFormatPr defaultColWidth="8.88671875" defaultRowHeight="18" x14ac:dyDescent="0.35"/>
  <cols>
    <col min="1" max="1" width="8.88671875" style="30"/>
    <col min="2" max="2" width="26.109375" style="30" customWidth="1"/>
    <col min="3" max="3" width="26.33203125" style="30" customWidth="1"/>
    <col min="4" max="4" width="20.5546875" style="30" customWidth="1"/>
    <col min="5" max="5" width="20.6640625" style="30" customWidth="1"/>
    <col min="6" max="6" width="24.6640625" style="30" customWidth="1"/>
    <col min="7" max="16384" width="8.88671875" style="30"/>
  </cols>
  <sheetData>
    <row r="1" spans="1:6" x14ac:dyDescent="0.35">
      <c r="A1" s="177" t="s">
        <v>874</v>
      </c>
      <c r="B1" s="177"/>
      <c r="C1" s="177"/>
      <c r="D1" s="177"/>
      <c r="E1" s="177"/>
      <c r="F1" s="177"/>
    </row>
    <row r="2" spans="1:6" x14ac:dyDescent="0.35">
      <c r="A2" s="177" t="s">
        <v>865</v>
      </c>
      <c r="B2" s="177"/>
      <c r="C2" s="177"/>
      <c r="D2" s="177"/>
      <c r="E2" s="177"/>
      <c r="F2" s="177"/>
    </row>
    <row r="3" spans="1:6" ht="99" customHeight="1" x14ac:dyDescent="0.35">
      <c r="A3" s="176" t="s">
        <v>890</v>
      </c>
      <c r="B3" s="176"/>
      <c r="C3" s="176"/>
      <c r="D3" s="176"/>
      <c r="E3" s="176"/>
      <c r="F3" s="176"/>
    </row>
    <row r="4" spans="1:6" ht="54.75" customHeight="1" x14ac:dyDescent="0.35">
      <c r="A4" s="78" t="s">
        <v>875</v>
      </c>
      <c r="B4" s="78" t="s">
        <v>876</v>
      </c>
      <c r="C4" s="79" t="s">
        <v>7</v>
      </c>
      <c r="D4" s="76" t="s">
        <v>884</v>
      </c>
      <c r="E4" s="77" t="s">
        <v>885</v>
      </c>
      <c r="F4" s="75" t="s">
        <v>858</v>
      </c>
    </row>
    <row r="5" spans="1:6" x14ac:dyDescent="0.35">
      <c r="A5" s="53"/>
      <c r="B5" s="53"/>
      <c r="C5" s="71" t="s">
        <v>852</v>
      </c>
      <c r="D5" s="71" t="s">
        <v>852</v>
      </c>
      <c r="E5" s="71" t="s">
        <v>852</v>
      </c>
      <c r="F5" s="34" t="s">
        <v>852</v>
      </c>
    </row>
    <row r="6" spans="1:6" x14ac:dyDescent="0.35">
      <c r="A6" s="54">
        <v>1</v>
      </c>
      <c r="B6" s="55" t="s">
        <v>31</v>
      </c>
      <c r="C6" s="80">
        <v>73375321.993300006</v>
      </c>
      <c r="D6" s="81">
        <v>3555840.2768999999</v>
      </c>
      <c r="E6" s="81">
        <v>1580805.7975999999</v>
      </c>
      <c r="F6" s="82">
        <f>C6+D6+E6</f>
        <v>78511968.0678</v>
      </c>
    </row>
    <row r="7" spans="1:6" x14ac:dyDescent="0.35">
      <c r="A7" s="54">
        <v>2</v>
      </c>
      <c r="B7" s="55" t="s">
        <v>32</v>
      </c>
      <c r="C7" s="80">
        <v>78058724.511999995</v>
      </c>
      <c r="D7" s="81">
        <v>3782802.5696999999</v>
      </c>
      <c r="E7" s="81">
        <v>1681705.5231999999</v>
      </c>
      <c r="F7" s="82">
        <f t="shared" ref="F7:F41" si="0">C7+D7+E7</f>
        <v>83523232.604900002</v>
      </c>
    </row>
    <row r="8" spans="1:6" x14ac:dyDescent="0.35">
      <c r="A8" s="54">
        <v>3</v>
      </c>
      <c r="B8" s="55" t="s">
        <v>33</v>
      </c>
      <c r="C8" s="80">
        <v>78784118.104399994</v>
      </c>
      <c r="D8" s="81">
        <v>3817955.8566999999</v>
      </c>
      <c r="E8" s="81">
        <v>1697333.4804</v>
      </c>
      <c r="F8" s="82">
        <f t="shared" si="0"/>
        <v>84299407.441499993</v>
      </c>
    </row>
    <row r="9" spans="1:6" x14ac:dyDescent="0.35">
      <c r="A9" s="54">
        <v>4</v>
      </c>
      <c r="B9" s="55" t="s">
        <v>34</v>
      </c>
      <c r="C9" s="80">
        <v>77912490.681400001</v>
      </c>
      <c r="D9" s="81">
        <v>3775715.9344000001</v>
      </c>
      <c r="E9" s="81">
        <v>1678555.0459</v>
      </c>
      <c r="F9" s="82">
        <f t="shared" si="0"/>
        <v>83366761.66170001</v>
      </c>
    </row>
    <row r="10" spans="1:6" x14ac:dyDescent="0.35">
      <c r="A10" s="54">
        <v>5</v>
      </c>
      <c r="B10" s="55" t="s">
        <v>35</v>
      </c>
      <c r="C10" s="80">
        <v>93731336.664399996</v>
      </c>
      <c r="D10" s="81">
        <v>4542312.7703999998</v>
      </c>
      <c r="E10" s="81">
        <v>2019357.9583999999</v>
      </c>
      <c r="F10" s="82">
        <f t="shared" si="0"/>
        <v>100293007.3932</v>
      </c>
    </row>
    <row r="11" spans="1:6" x14ac:dyDescent="0.35">
      <c r="A11" s="54">
        <v>6</v>
      </c>
      <c r="B11" s="55" t="s">
        <v>36</v>
      </c>
      <c r="C11" s="80">
        <v>69334547.663299993</v>
      </c>
      <c r="D11" s="81">
        <v>3360020.3783</v>
      </c>
      <c r="E11" s="81">
        <v>1493750.9225000001</v>
      </c>
      <c r="F11" s="82">
        <f t="shared" si="0"/>
        <v>74188318.964099988</v>
      </c>
    </row>
    <row r="12" spans="1:6" ht="30" customHeight="1" x14ac:dyDescent="0.35">
      <c r="A12" s="54">
        <v>7</v>
      </c>
      <c r="B12" s="55" t="s">
        <v>37</v>
      </c>
      <c r="C12" s="80">
        <v>87879187.294499993</v>
      </c>
      <c r="D12" s="81">
        <v>4258711.8557000002</v>
      </c>
      <c r="E12" s="81">
        <v>1893278.6254</v>
      </c>
      <c r="F12" s="82">
        <f t="shared" si="0"/>
        <v>94031177.775600001</v>
      </c>
    </row>
    <row r="13" spans="1:6" x14ac:dyDescent="0.35">
      <c r="A13" s="54">
        <v>8</v>
      </c>
      <c r="B13" s="55" t="s">
        <v>38</v>
      </c>
      <c r="C13" s="80">
        <v>97357545.202999994</v>
      </c>
      <c r="D13" s="81">
        <v>4718042.4029999999</v>
      </c>
      <c r="E13" s="81">
        <v>2097481.3835999998</v>
      </c>
      <c r="F13" s="82">
        <f t="shared" si="0"/>
        <v>104173068.98959999</v>
      </c>
    </row>
    <row r="14" spans="1:6" x14ac:dyDescent="0.35">
      <c r="A14" s="54">
        <v>9</v>
      </c>
      <c r="B14" s="55" t="s">
        <v>39</v>
      </c>
      <c r="C14" s="80">
        <v>78797554.055600002</v>
      </c>
      <c r="D14" s="81">
        <v>3818606.9761000001</v>
      </c>
      <c r="E14" s="81">
        <v>1697622.946</v>
      </c>
      <c r="F14" s="82">
        <f t="shared" si="0"/>
        <v>84313783.977699995</v>
      </c>
    </row>
    <row r="15" spans="1:6" x14ac:dyDescent="0.35">
      <c r="A15" s="54">
        <v>10</v>
      </c>
      <c r="B15" s="55" t="s">
        <v>40</v>
      </c>
      <c r="C15" s="80">
        <v>79563542.669400007</v>
      </c>
      <c r="D15" s="81">
        <v>3855727.5377000002</v>
      </c>
      <c r="E15" s="81">
        <v>1714125.4868000001</v>
      </c>
      <c r="F15" s="82">
        <f t="shared" si="0"/>
        <v>85133395.693900004</v>
      </c>
    </row>
    <row r="16" spans="1:6" x14ac:dyDescent="0.35">
      <c r="A16" s="54">
        <v>11</v>
      </c>
      <c r="B16" s="55" t="s">
        <v>41</v>
      </c>
      <c r="C16" s="80">
        <v>70104374.687299997</v>
      </c>
      <c r="D16" s="81">
        <v>3397326.9531</v>
      </c>
      <c r="E16" s="81">
        <v>1510336.1584000001</v>
      </c>
      <c r="F16" s="82">
        <f t="shared" si="0"/>
        <v>75012037.798799992</v>
      </c>
    </row>
    <row r="17" spans="1:6" x14ac:dyDescent="0.35">
      <c r="A17" s="54">
        <v>12</v>
      </c>
      <c r="B17" s="55" t="s">
        <v>42</v>
      </c>
      <c r="C17" s="80">
        <v>73270307.135100007</v>
      </c>
      <c r="D17" s="81">
        <v>3550751.1535999998</v>
      </c>
      <c r="E17" s="81">
        <v>1578543.3462</v>
      </c>
      <c r="F17" s="82">
        <f t="shared" si="0"/>
        <v>78399601.634900019</v>
      </c>
    </row>
    <row r="18" spans="1:6" x14ac:dyDescent="0.35">
      <c r="A18" s="54">
        <v>13</v>
      </c>
      <c r="B18" s="55" t="s">
        <v>43</v>
      </c>
      <c r="C18" s="80">
        <v>70064815.1972</v>
      </c>
      <c r="D18" s="81">
        <v>3395409.8613</v>
      </c>
      <c r="E18" s="81">
        <v>1509483.8844999999</v>
      </c>
      <c r="F18" s="82">
        <f t="shared" si="0"/>
        <v>74969708.943000004</v>
      </c>
    </row>
    <row r="19" spans="1:6" x14ac:dyDescent="0.35">
      <c r="A19" s="54">
        <v>14</v>
      </c>
      <c r="B19" s="55" t="s">
        <v>44</v>
      </c>
      <c r="C19" s="80">
        <v>78804354.816499993</v>
      </c>
      <c r="D19" s="81">
        <v>3818936.5476000002</v>
      </c>
      <c r="E19" s="81">
        <v>1697769.4623</v>
      </c>
      <c r="F19" s="82">
        <f t="shared" si="0"/>
        <v>84321060.826399997</v>
      </c>
    </row>
    <row r="20" spans="1:6" x14ac:dyDescent="0.35">
      <c r="A20" s="54">
        <v>15</v>
      </c>
      <c r="B20" s="55" t="s">
        <v>45</v>
      </c>
      <c r="C20" s="80">
        <v>73808933.043099999</v>
      </c>
      <c r="D20" s="81">
        <v>3576853.4948999998</v>
      </c>
      <c r="E20" s="81">
        <v>1590147.5604999999</v>
      </c>
      <c r="F20" s="82">
        <f t="shared" si="0"/>
        <v>78975934.098499998</v>
      </c>
    </row>
    <row r="21" spans="1:6" x14ac:dyDescent="0.35">
      <c r="A21" s="54">
        <v>16</v>
      </c>
      <c r="B21" s="55" t="s">
        <v>46</v>
      </c>
      <c r="C21" s="80">
        <v>81472100.592700005</v>
      </c>
      <c r="D21" s="81">
        <v>3948218.1320000002</v>
      </c>
      <c r="E21" s="81">
        <v>1755243.6631</v>
      </c>
      <c r="F21" s="82">
        <f t="shared" si="0"/>
        <v>87175562.387800008</v>
      </c>
    </row>
    <row r="22" spans="1:6" x14ac:dyDescent="0.35">
      <c r="A22" s="54">
        <v>17</v>
      </c>
      <c r="B22" s="55" t="s">
        <v>47</v>
      </c>
      <c r="C22" s="80">
        <v>87630801.882499993</v>
      </c>
      <c r="D22" s="81">
        <v>4246674.8542999998</v>
      </c>
      <c r="E22" s="81">
        <v>1887927.3835</v>
      </c>
      <c r="F22" s="82">
        <f t="shared" si="0"/>
        <v>93765404.12029998</v>
      </c>
    </row>
    <row r="23" spans="1:6" x14ac:dyDescent="0.35">
      <c r="A23" s="54">
        <v>18</v>
      </c>
      <c r="B23" s="55" t="s">
        <v>48</v>
      </c>
      <c r="C23" s="80">
        <v>102669676.7826</v>
      </c>
      <c r="D23" s="81">
        <v>4975473.5244000005</v>
      </c>
      <c r="E23" s="81">
        <v>2211926.5153999999</v>
      </c>
      <c r="F23" s="82">
        <f t="shared" si="0"/>
        <v>109857076.8224</v>
      </c>
    </row>
    <row r="24" spans="1:6" x14ac:dyDescent="0.35">
      <c r="A24" s="54">
        <v>19</v>
      </c>
      <c r="B24" s="55" t="s">
        <v>49</v>
      </c>
      <c r="C24" s="80">
        <v>124293073.9479</v>
      </c>
      <c r="D24" s="81">
        <v>6023364.6201999998</v>
      </c>
      <c r="E24" s="81">
        <v>2677783.3004000001</v>
      </c>
      <c r="F24" s="82">
        <f t="shared" si="0"/>
        <v>132994221.86849999</v>
      </c>
    </row>
    <row r="25" spans="1:6" x14ac:dyDescent="0.35">
      <c r="A25" s="54">
        <v>20</v>
      </c>
      <c r="B25" s="55" t="s">
        <v>50</v>
      </c>
      <c r="C25" s="80">
        <v>96323594.934599996</v>
      </c>
      <c r="D25" s="81">
        <v>4667936.1560000004</v>
      </c>
      <c r="E25" s="81">
        <v>2075205.8481999999</v>
      </c>
      <c r="F25" s="82">
        <f t="shared" si="0"/>
        <v>103066736.93879999</v>
      </c>
    </row>
    <row r="26" spans="1:6" x14ac:dyDescent="0.35">
      <c r="A26" s="54">
        <v>21</v>
      </c>
      <c r="B26" s="55" t="s">
        <v>51</v>
      </c>
      <c r="C26" s="80">
        <v>82742448.612100005</v>
      </c>
      <c r="D26" s="81">
        <v>4009780.4465999999</v>
      </c>
      <c r="E26" s="81">
        <v>1782612.1769000001</v>
      </c>
      <c r="F26" s="82">
        <f t="shared" si="0"/>
        <v>88534841.23560001</v>
      </c>
    </row>
    <row r="27" spans="1:6" x14ac:dyDescent="0.35">
      <c r="A27" s="54">
        <v>22</v>
      </c>
      <c r="B27" s="55" t="s">
        <v>52</v>
      </c>
      <c r="C27" s="80">
        <v>86606364.545499995</v>
      </c>
      <c r="D27" s="81">
        <v>4197029.6133000003</v>
      </c>
      <c r="E27" s="81">
        <v>1865856.7956999999</v>
      </c>
      <c r="F27" s="82">
        <f t="shared" si="0"/>
        <v>92669250.95449999</v>
      </c>
    </row>
    <row r="28" spans="1:6" x14ac:dyDescent="0.35">
      <c r="A28" s="54">
        <v>23</v>
      </c>
      <c r="B28" s="55" t="s">
        <v>53</v>
      </c>
      <c r="C28" s="80">
        <v>69752439.173099995</v>
      </c>
      <c r="D28" s="81">
        <v>3380271.8119999999</v>
      </c>
      <c r="E28" s="81">
        <v>1502754.0220000001</v>
      </c>
      <c r="F28" s="82">
        <f t="shared" si="0"/>
        <v>74635465.007100001</v>
      </c>
    </row>
    <row r="29" spans="1:6" x14ac:dyDescent="0.35">
      <c r="A29" s="54">
        <v>24</v>
      </c>
      <c r="B29" s="55" t="s">
        <v>54</v>
      </c>
      <c r="C29" s="80">
        <v>104973564.2036</v>
      </c>
      <c r="D29" s="81">
        <v>5087122.1749999998</v>
      </c>
      <c r="E29" s="81">
        <v>2261561.7127999999</v>
      </c>
      <c r="F29" s="82">
        <f t="shared" si="0"/>
        <v>112322248.0914</v>
      </c>
    </row>
    <row r="30" spans="1:6" x14ac:dyDescent="0.35">
      <c r="A30" s="54">
        <v>25</v>
      </c>
      <c r="B30" s="55" t="s">
        <v>55</v>
      </c>
      <c r="C30" s="80">
        <v>72263676.864299998</v>
      </c>
      <c r="D30" s="81">
        <v>3501968.8605999998</v>
      </c>
      <c r="E30" s="81">
        <v>1556856.3958000001</v>
      </c>
      <c r="F30" s="82">
        <f t="shared" si="0"/>
        <v>77322502.120699987</v>
      </c>
    </row>
    <row r="31" spans="1:6" x14ac:dyDescent="0.35">
      <c r="A31" s="54">
        <v>26</v>
      </c>
      <c r="B31" s="55" t="s">
        <v>56</v>
      </c>
      <c r="C31" s="80">
        <v>92819475.463</v>
      </c>
      <c r="D31" s="81">
        <v>4498123.0796999997</v>
      </c>
      <c r="E31" s="81">
        <v>1999712.723</v>
      </c>
      <c r="F31" s="82">
        <f t="shared" si="0"/>
        <v>99317311.265699998</v>
      </c>
    </row>
    <row r="32" spans="1:6" x14ac:dyDescent="0.35">
      <c r="A32" s="54">
        <v>27</v>
      </c>
      <c r="B32" s="55" t="s">
        <v>57</v>
      </c>
      <c r="C32" s="80">
        <v>72800379.319800004</v>
      </c>
      <c r="D32" s="81">
        <v>3527977.9895000001</v>
      </c>
      <c r="E32" s="81">
        <v>1568419.1710000001</v>
      </c>
      <c r="F32" s="82">
        <f t="shared" si="0"/>
        <v>77896776.480300009</v>
      </c>
    </row>
    <row r="33" spans="1:6" x14ac:dyDescent="0.35">
      <c r="A33" s="54">
        <v>28</v>
      </c>
      <c r="B33" s="55" t="s">
        <v>58</v>
      </c>
      <c r="C33" s="80">
        <v>72944605.024399996</v>
      </c>
      <c r="D33" s="81">
        <v>3534967.3089999999</v>
      </c>
      <c r="E33" s="81">
        <v>1571526.3851000001</v>
      </c>
      <c r="F33" s="82">
        <f t="shared" si="0"/>
        <v>78051098.718500003</v>
      </c>
    </row>
    <row r="34" spans="1:6" x14ac:dyDescent="0.35">
      <c r="A34" s="54">
        <v>29</v>
      </c>
      <c r="B34" s="55" t="s">
        <v>59</v>
      </c>
      <c r="C34" s="80">
        <v>71465803.662900001</v>
      </c>
      <c r="D34" s="81">
        <v>3463303.1403999999</v>
      </c>
      <c r="E34" s="81">
        <v>1539666.9301</v>
      </c>
      <c r="F34" s="82">
        <f t="shared" si="0"/>
        <v>76468773.733399987</v>
      </c>
    </row>
    <row r="35" spans="1:6" x14ac:dyDescent="0.35">
      <c r="A35" s="54">
        <v>30</v>
      </c>
      <c r="B35" s="55" t="s">
        <v>60</v>
      </c>
      <c r="C35" s="80">
        <v>87888896.898100004</v>
      </c>
      <c r="D35" s="81">
        <v>4259182.3925999999</v>
      </c>
      <c r="E35" s="81">
        <v>1893487.8100999999</v>
      </c>
      <c r="F35" s="82">
        <f t="shared" si="0"/>
        <v>94041567.100800008</v>
      </c>
    </row>
    <row r="36" spans="1:6" x14ac:dyDescent="0.35">
      <c r="A36" s="54">
        <v>31</v>
      </c>
      <c r="B36" s="55" t="s">
        <v>61</v>
      </c>
      <c r="C36" s="80">
        <v>81827459.292999998</v>
      </c>
      <c r="D36" s="81">
        <v>3965439.1641000002</v>
      </c>
      <c r="E36" s="81">
        <v>1762899.5490000001</v>
      </c>
      <c r="F36" s="82">
        <f t="shared" si="0"/>
        <v>87555798.006099999</v>
      </c>
    </row>
    <row r="37" spans="1:6" x14ac:dyDescent="0.35">
      <c r="A37" s="54">
        <v>32</v>
      </c>
      <c r="B37" s="55" t="s">
        <v>62</v>
      </c>
      <c r="C37" s="80">
        <v>84508403.1602</v>
      </c>
      <c r="D37" s="81">
        <v>4095360.341</v>
      </c>
      <c r="E37" s="81">
        <v>1820658.0909</v>
      </c>
      <c r="F37" s="82">
        <f t="shared" si="0"/>
        <v>90424421.592100009</v>
      </c>
    </row>
    <row r="38" spans="1:6" x14ac:dyDescent="0.35">
      <c r="A38" s="54">
        <v>33</v>
      </c>
      <c r="B38" s="55" t="s">
        <v>63</v>
      </c>
      <c r="C38" s="80">
        <v>86359916.127100006</v>
      </c>
      <c r="D38" s="81">
        <v>4185086.4805000001</v>
      </c>
      <c r="E38" s="81">
        <v>1860547.2845999999</v>
      </c>
      <c r="F38" s="82">
        <f t="shared" si="0"/>
        <v>92405549.892200008</v>
      </c>
    </row>
    <row r="39" spans="1:6" x14ac:dyDescent="0.35">
      <c r="A39" s="54">
        <v>34</v>
      </c>
      <c r="B39" s="55" t="s">
        <v>64</v>
      </c>
      <c r="C39" s="80">
        <v>75482174.891499996</v>
      </c>
      <c r="D39" s="81">
        <v>3657940.4407000002</v>
      </c>
      <c r="E39" s="81">
        <v>1626196.0621</v>
      </c>
      <c r="F39" s="82">
        <f t="shared" si="0"/>
        <v>80766311.394299984</v>
      </c>
    </row>
    <row r="40" spans="1:6" x14ac:dyDescent="0.35">
      <c r="A40" s="54">
        <v>35</v>
      </c>
      <c r="B40" s="55" t="s">
        <v>65</v>
      </c>
      <c r="C40" s="80">
        <v>77812432.704899997</v>
      </c>
      <c r="D40" s="81">
        <v>3770867.0263999999</v>
      </c>
      <c r="E40" s="81">
        <v>1676399.3861</v>
      </c>
      <c r="F40" s="82">
        <f t="shared" si="0"/>
        <v>83259699.117399991</v>
      </c>
    </row>
    <row r="41" spans="1:6" x14ac:dyDescent="0.35">
      <c r="A41" s="54">
        <v>36</v>
      </c>
      <c r="B41" s="55" t="s">
        <v>66</v>
      </c>
      <c r="C41" s="80">
        <v>77978150.465700001</v>
      </c>
      <c r="D41" s="81">
        <v>3778897.8720999998</v>
      </c>
      <c r="E41" s="81">
        <v>1679969.6273000001</v>
      </c>
      <c r="F41" s="82">
        <f t="shared" si="0"/>
        <v>83437017.96509999</v>
      </c>
    </row>
    <row r="42" spans="1:6" x14ac:dyDescent="0.35">
      <c r="A42" s="174" t="s">
        <v>14</v>
      </c>
      <c r="B42" s="175"/>
      <c r="C42" s="72">
        <f>SUM(C6:C41)</f>
        <v>2971462592.27</v>
      </c>
      <c r="D42" s="72">
        <f t="shared" ref="D42:F42" si="1">SUM(D6:D41)</f>
        <v>143999999.9998</v>
      </c>
      <c r="E42" s="72">
        <f t="shared" si="1"/>
        <v>64017508.414799996</v>
      </c>
      <c r="F42" s="72">
        <f t="shared" si="1"/>
        <v>3179480100.6846004</v>
      </c>
    </row>
  </sheetData>
  <mergeCells count="4">
    <mergeCell ref="A42:B42"/>
    <mergeCell ref="A3:F3"/>
    <mergeCell ref="A2:F2"/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48"/>
  <sheetViews>
    <sheetView workbookViewId="0">
      <pane xSplit="3" ySplit="3" topLeftCell="H5" activePane="bottomRight" state="frozen"/>
      <selection pane="topRight" activeCell="D1" sqref="D1"/>
      <selection pane="bottomLeft" activeCell="A6" sqref="A6"/>
      <selection pane="bottomRight" activeCell="K6" sqref="K6"/>
    </sheetView>
  </sheetViews>
  <sheetFormatPr defaultColWidth="8.88671875" defaultRowHeight="18" x14ac:dyDescent="0.35"/>
  <cols>
    <col min="1" max="1" width="8.88671875" style="30"/>
    <col min="2" max="2" width="20.5546875" style="30" customWidth="1"/>
    <col min="3" max="3" width="25.5546875" style="30" customWidth="1"/>
    <col min="4" max="6" width="25.44140625" style="30" customWidth="1"/>
    <col min="7" max="10" width="26.33203125" style="30" customWidth="1"/>
    <col min="11" max="11" width="29.5546875" style="30" customWidth="1"/>
    <col min="12" max="16384" width="8.88671875" style="30"/>
  </cols>
  <sheetData>
    <row r="1" spans="1:11" x14ac:dyDescent="0.35">
      <c r="A1" s="174" t="s">
        <v>850</v>
      </c>
      <c r="B1" s="178"/>
      <c r="C1" s="178"/>
      <c r="D1" s="178"/>
      <c r="E1" s="178"/>
      <c r="F1" s="178"/>
      <c r="G1" s="178"/>
      <c r="H1" s="178"/>
      <c r="I1" s="178"/>
      <c r="J1" s="178"/>
      <c r="K1" s="175"/>
    </row>
    <row r="2" spans="1:11" x14ac:dyDescent="0.35">
      <c r="A2" s="174" t="s">
        <v>865</v>
      </c>
      <c r="B2" s="178"/>
      <c r="C2" s="178"/>
      <c r="D2" s="178"/>
      <c r="E2" s="178"/>
      <c r="F2" s="178"/>
      <c r="G2" s="178"/>
      <c r="H2" s="178"/>
      <c r="I2" s="178"/>
      <c r="J2" s="178"/>
      <c r="K2" s="175"/>
    </row>
    <row r="3" spans="1:11" x14ac:dyDescent="0.35">
      <c r="A3" s="141" t="s">
        <v>891</v>
      </c>
      <c r="B3" s="142"/>
      <c r="C3" s="142"/>
      <c r="D3" s="142"/>
      <c r="E3" s="142"/>
      <c r="F3" s="142"/>
      <c r="G3" s="142"/>
      <c r="H3" s="142"/>
      <c r="I3" s="142"/>
      <c r="J3" s="142"/>
      <c r="K3" s="143"/>
    </row>
    <row r="4" spans="1:11" ht="46.5" customHeight="1" x14ac:dyDescent="0.35">
      <c r="A4" s="56" t="s">
        <v>0</v>
      </c>
      <c r="B4" s="56" t="s">
        <v>877</v>
      </c>
      <c r="C4" s="57" t="s">
        <v>7</v>
      </c>
      <c r="D4" s="58" t="s">
        <v>878</v>
      </c>
      <c r="E4" s="76" t="s">
        <v>884</v>
      </c>
      <c r="F4" s="77" t="s">
        <v>885</v>
      </c>
      <c r="G4" s="60" t="s">
        <v>879</v>
      </c>
      <c r="H4" s="90" t="s">
        <v>869</v>
      </c>
      <c r="I4" s="90" t="s">
        <v>870</v>
      </c>
      <c r="J4" s="59" t="s">
        <v>22</v>
      </c>
      <c r="K4" s="52" t="s">
        <v>955</v>
      </c>
    </row>
    <row r="5" spans="1:11" x14ac:dyDescent="0.35">
      <c r="A5" s="56"/>
      <c r="B5" s="56"/>
      <c r="C5" s="34" t="s">
        <v>852</v>
      </c>
      <c r="D5" s="34" t="s">
        <v>852</v>
      </c>
      <c r="E5" s="34" t="s">
        <v>852</v>
      </c>
      <c r="F5" s="34" t="s">
        <v>852</v>
      </c>
      <c r="G5" s="34" t="s">
        <v>852</v>
      </c>
      <c r="H5" s="34" t="s">
        <v>852</v>
      </c>
      <c r="I5" s="34" t="s">
        <v>852</v>
      </c>
      <c r="J5" s="34" t="s">
        <v>852</v>
      </c>
      <c r="K5" s="34" t="s">
        <v>852</v>
      </c>
    </row>
    <row r="6" spans="1:11" x14ac:dyDescent="0.35">
      <c r="A6" s="61">
        <v>1</v>
      </c>
      <c r="B6" s="62" t="s">
        <v>31</v>
      </c>
      <c r="C6" s="63">
        <v>1713227225.083204</v>
      </c>
      <c r="D6" s="63">
        <v>0</v>
      </c>
      <c r="E6" s="63">
        <v>83024676.485499993</v>
      </c>
      <c r="F6" s="63">
        <v>36909950.872199997</v>
      </c>
      <c r="G6" s="64">
        <v>54994855.573000006</v>
      </c>
      <c r="H6" s="64">
        <f>G6/2</f>
        <v>27497427.786500003</v>
      </c>
      <c r="I6" s="64">
        <f>G6-H6</f>
        <v>27497427.786500003</v>
      </c>
      <c r="J6" s="63">
        <v>1057648106.0599999</v>
      </c>
      <c r="K6" s="129">
        <f>C6+D6+E6+F6+I6+J6</f>
        <v>2918307386.2874041</v>
      </c>
    </row>
    <row r="7" spans="1:11" x14ac:dyDescent="0.35">
      <c r="A7" s="61">
        <v>2</v>
      </c>
      <c r="B7" s="62" t="s">
        <v>32</v>
      </c>
      <c r="C7" s="63">
        <v>2160990256.2726216</v>
      </c>
      <c r="D7" s="63">
        <v>0</v>
      </c>
      <c r="E7" s="63">
        <v>104723713.4039</v>
      </c>
      <c r="F7" s="63">
        <v>46556605.584299996</v>
      </c>
      <c r="G7" s="64">
        <v>69368117.258000001</v>
      </c>
      <c r="H7" s="64">
        <v>0</v>
      </c>
      <c r="I7" s="64">
        <f t="shared" ref="I7:I42" si="0">G7-H7</f>
        <v>69368117.258000001</v>
      </c>
      <c r="J7" s="63">
        <v>1292099353.8613999</v>
      </c>
      <c r="K7" s="129">
        <f t="shared" ref="K7:K42" si="1">C7+D7+E7+F7+I7+J7</f>
        <v>3673738046.3802214</v>
      </c>
    </row>
    <row r="8" spans="1:11" x14ac:dyDescent="0.35">
      <c r="A8" s="61">
        <v>3</v>
      </c>
      <c r="B8" s="62" t="s">
        <v>33</v>
      </c>
      <c r="C8" s="63">
        <v>2878312035.6192231</v>
      </c>
      <c r="D8" s="63">
        <v>0</v>
      </c>
      <c r="E8" s="63">
        <v>139485832.40000001</v>
      </c>
      <c r="F8" s="63">
        <v>62010662.843099996</v>
      </c>
      <c r="G8" s="64">
        <v>92394255.926400006</v>
      </c>
      <c r="H8" s="64">
        <f t="shared" ref="H8:H37" si="2">G8/2</f>
        <v>46197127.963200003</v>
      </c>
      <c r="I8" s="64">
        <f t="shared" si="0"/>
        <v>46197127.963200003</v>
      </c>
      <c r="J8" s="63">
        <v>1713329743.8970001</v>
      </c>
      <c r="K8" s="129">
        <f t="shared" si="1"/>
        <v>4839335402.7225237</v>
      </c>
    </row>
    <row r="9" spans="1:11" x14ac:dyDescent="0.35">
      <c r="A9" s="61">
        <v>4</v>
      </c>
      <c r="B9" s="62" t="s">
        <v>34</v>
      </c>
      <c r="C9" s="63">
        <v>2172668476.7246604</v>
      </c>
      <c r="D9" s="63">
        <v>0</v>
      </c>
      <c r="E9" s="63">
        <v>105289651.454</v>
      </c>
      <c r="F9" s="63">
        <v>46808202.4164</v>
      </c>
      <c r="G9" s="64">
        <v>69742989.917600006</v>
      </c>
      <c r="H9" s="64">
        <v>0</v>
      </c>
      <c r="I9" s="64">
        <f t="shared" si="0"/>
        <v>69742989.917600006</v>
      </c>
      <c r="J9" s="63">
        <v>1356482199.8877001</v>
      </c>
      <c r="K9" s="129">
        <f t="shared" si="1"/>
        <v>3750991520.4003606</v>
      </c>
    </row>
    <row r="10" spans="1:11" x14ac:dyDescent="0.35">
      <c r="A10" s="61">
        <v>5</v>
      </c>
      <c r="B10" s="62" t="s">
        <v>35</v>
      </c>
      <c r="C10" s="63">
        <v>2466408665.0823302</v>
      </c>
      <c r="D10" s="63">
        <v>0</v>
      </c>
      <c r="E10" s="63">
        <v>119524589.9093</v>
      </c>
      <c r="F10" s="63">
        <v>53136572.502300002</v>
      </c>
      <c r="G10" s="64">
        <v>79172094.8248</v>
      </c>
      <c r="H10" s="64">
        <v>0</v>
      </c>
      <c r="I10" s="64">
        <f t="shared" si="0"/>
        <v>79172094.8248</v>
      </c>
      <c r="J10" s="63">
        <v>1424650406.5316999</v>
      </c>
      <c r="K10" s="129">
        <f t="shared" si="1"/>
        <v>4142892328.8504295</v>
      </c>
    </row>
    <row r="11" spans="1:11" x14ac:dyDescent="0.35">
      <c r="A11" s="61">
        <v>6</v>
      </c>
      <c r="B11" s="62" t="s">
        <v>36</v>
      </c>
      <c r="C11" s="63">
        <v>1003918605.4662136</v>
      </c>
      <c r="D11" s="63">
        <v>0</v>
      </c>
      <c r="E11" s="63">
        <v>48650883.091499999</v>
      </c>
      <c r="F11" s="63">
        <v>21628529.983899999</v>
      </c>
      <c r="G11" s="64">
        <v>32225940.556499999</v>
      </c>
      <c r="H11" s="64">
        <f t="shared" si="2"/>
        <v>16112970.27825</v>
      </c>
      <c r="I11" s="64">
        <f t="shared" si="0"/>
        <v>16112970.27825</v>
      </c>
      <c r="J11" s="63">
        <v>1002654519.6762</v>
      </c>
      <c r="K11" s="129">
        <f t="shared" si="1"/>
        <v>2092965508.4960637</v>
      </c>
    </row>
    <row r="12" spans="1:11" x14ac:dyDescent="0.35">
      <c r="A12" s="61">
        <v>7</v>
      </c>
      <c r="B12" s="62" t="s">
        <v>37</v>
      </c>
      <c r="C12" s="63">
        <v>2683834350.5580583</v>
      </c>
      <c r="D12" s="63">
        <f>-139538498.5199</f>
        <v>-139538498.51989999</v>
      </c>
      <c r="E12" s="63">
        <v>130061252.4905</v>
      </c>
      <c r="F12" s="63">
        <v>57820814.762800001</v>
      </c>
      <c r="G12" s="64">
        <v>86151492.534199998</v>
      </c>
      <c r="H12" s="64">
        <f t="shared" si="2"/>
        <v>43075746.267099999</v>
      </c>
      <c r="I12" s="64">
        <f t="shared" si="0"/>
        <v>43075746.267099999</v>
      </c>
      <c r="J12" s="63">
        <v>1408723401.8636</v>
      </c>
      <c r="K12" s="129">
        <f t="shared" si="1"/>
        <v>4183977067.4221582</v>
      </c>
    </row>
    <row r="13" spans="1:11" x14ac:dyDescent="0.35">
      <c r="A13" s="61">
        <v>8</v>
      </c>
      <c r="B13" s="62" t="s">
        <v>38</v>
      </c>
      <c r="C13" s="63">
        <v>2913839823.695631</v>
      </c>
      <c r="D13" s="63">
        <v>0</v>
      </c>
      <c r="E13" s="63">
        <v>141207543.95609999</v>
      </c>
      <c r="F13" s="63">
        <v>62776077.315899998</v>
      </c>
      <c r="G13" s="64">
        <v>93534703.349000007</v>
      </c>
      <c r="H13" s="64">
        <v>0</v>
      </c>
      <c r="I13" s="64">
        <f t="shared" si="0"/>
        <v>93534703.349000007</v>
      </c>
      <c r="J13" s="63">
        <v>1572658683.1171999</v>
      </c>
      <c r="K13" s="129">
        <f t="shared" si="1"/>
        <v>4784016831.4338303</v>
      </c>
    </row>
    <row r="14" spans="1:11" x14ac:dyDescent="0.35">
      <c r="A14" s="61">
        <v>9</v>
      </c>
      <c r="B14" s="62" t="s">
        <v>39</v>
      </c>
      <c r="C14" s="63">
        <v>1878460760.3113592</v>
      </c>
      <c r="D14" s="63">
        <f>-38551266.18</f>
        <v>-38551266.18</v>
      </c>
      <c r="E14" s="63">
        <v>91032056.129299998</v>
      </c>
      <c r="F14" s="63">
        <v>40469759.8561</v>
      </c>
      <c r="G14" s="64">
        <v>60298877.288800001</v>
      </c>
      <c r="H14" s="64">
        <f t="shared" si="2"/>
        <v>30149438.644400001</v>
      </c>
      <c r="I14" s="64">
        <f t="shared" si="0"/>
        <v>30149438.644400001</v>
      </c>
      <c r="J14" s="63">
        <v>1058262696.3401</v>
      </c>
      <c r="K14" s="129">
        <f t="shared" si="1"/>
        <v>3059823445.1012592</v>
      </c>
    </row>
    <row r="15" spans="1:11" x14ac:dyDescent="0.35">
      <c r="A15" s="61">
        <v>10</v>
      </c>
      <c r="B15" s="62" t="s">
        <v>40</v>
      </c>
      <c r="C15" s="63">
        <v>2406978051.8037868</v>
      </c>
      <c r="D15" s="63">
        <v>0</v>
      </c>
      <c r="E15" s="63">
        <v>116644523.933</v>
      </c>
      <c r="F15" s="63">
        <v>51856193.002999999</v>
      </c>
      <c r="G15" s="64">
        <v>77264363.062099993</v>
      </c>
      <c r="H15" s="64">
        <f t="shared" si="2"/>
        <v>38632181.531049997</v>
      </c>
      <c r="I15" s="64">
        <f t="shared" si="0"/>
        <v>38632181.531049997</v>
      </c>
      <c r="J15" s="63">
        <v>1506065873.177</v>
      </c>
      <c r="K15" s="129">
        <f t="shared" si="1"/>
        <v>4120176823.4478369</v>
      </c>
    </row>
    <row r="16" spans="1:11" x14ac:dyDescent="0.35">
      <c r="A16" s="61">
        <v>11</v>
      </c>
      <c r="B16" s="62" t="s">
        <v>41</v>
      </c>
      <c r="C16" s="63">
        <v>1389564208.633204</v>
      </c>
      <c r="D16" s="63">
        <f>-45074141.859</f>
        <v>-45074141.858999997</v>
      </c>
      <c r="E16" s="63">
        <v>67339648.348199993</v>
      </c>
      <c r="F16" s="63">
        <v>29936920.1723</v>
      </c>
      <c r="G16" s="64">
        <v>44605223.314599991</v>
      </c>
      <c r="H16" s="64">
        <v>0</v>
      </c>
      <c r="I16" s="64">
        <f t="shared" si="0"/>
        <v>44605223.314599991</v>
      </c>
      <c r="J16" s="63">
        <v>835693662.89040005</v>
      </c>
      <c r="K16" s="129">
        <f t="shared" si="1"/>
        <v>2322065521.4997044</v>
      </c>
    </row>
    <row r="17" spans="1:11" x14ac:dyDescent="0.35">
      <c r="A17" s="61">
        <v>12</v>
      </c>
      <c r="B17" s="62" t="s">
        <v>42</v>
      </c>
      <c r="C17" s="63">
        <v>1841663996.0369904</v>
      </c>
      <c r="D17" s="63">
        <v>0</v>
      </c>
      <c r="E17" s="63">
        <v>89248848.738499999</v>
      </c>
      <c r="F17" s="63">
        <v>39677006.424800001</v>
      </c>
      <c r="G17" s="64">
        <v>59117695.535799995</v>
      </c>
      <c r="H17" s="64">
        <f t="shared" si="2"/>
        <v>29558847.767899998</v>
      </c>
      <c r="I17" s="64">
        <f t="shared" si="0"/>
        <v>29558847.767899998</v>
      </c>
      <c r="J17" s="63">
        <v>1262119200.7232001</v>
      </c>
      <c r="K17" s="129">
        <f t="shared" si="1"/>
        <v>3262267899.69139</v>
      </c>
    </row>
    <row r="18" spans="1:11" x14ac:dyDescent="0.35">
      <c r="A18" s="61">
        <v>13</v>
      </c>
      <c r="B18" s="62" t="s">
        <v>43</v>
      </c>
      <c r="C18" s="63">
        <v>1462347999.6000001</v>
      </c>
      <c r="D18" s="63">
        <v>0</v>
      </c>
      <c r="E18" s="63">
        <v>70866822.449699998</v>
      </c>
      <c r="F18" s="63">
        <v>31504981.961800002</v>
      </c>
      <c r="G18" s="64">
        <v>46941594.120499998</v>
      </c>
      <c r="H18" s="64">
        <v>0</v>
      </c>
      <c r="I18" s="64">
        <f t="shared" si="0"/>
        <v>46941594.120499998</v>
      </c>
      <c r="J18" s="63">
        <v>911973489.91760004</v>
      </c>
      <c r="K18" s="129">
        <f t="shared" si="1"/>
        <v>2523634888.0496006</v>
      </c>
    </row>
    <row r="19" spans="1:11" x14ac:dyDescent="0.35">
      <c r="A19" s="61">
        <v>14</v>
      </c>
      <c r="B19" s="62" t="s">
        <v>44</v>
      </c>
      <c r="C19" s="63">
        <v>1871157999.9961166</v>
      </c>
      <c r="D19" s="63">
        <v>0</v>
      </c>
      <c r="E19" s="63">
        <v>90678157.181099996</v>
      </c>
      <c r="F19" s="63">
        <v>40312428.4058</v>
      </c>
      <c r="G19" s="64">
        <v>60064457.566999994</v>
      </c>
      <c r="H19" s="64">
        <v>0</v>
      </c>
      <c r="I19" s="64">
        <f t="shared" si="0"/>
        <v>60064457.566999994</v>
      </c>
      <c r="J19" s="63">
        <v>1136969880.9135001</v>
      </c>
      <c r="K19" s="129">
        <f t="shared" si="1"/>
        <v>3199182924.0635166</v>
      </c>
    </row>
    <row r="20" spans="1:11" x14ac:dyDescent="0.35">
      <c r="A20" s="61">
        <v>15</v>
      </c>
      <c r="B20" s="62" t="s">
        <v>45</v>
      </c>
      <c r="C20" s="63">
        <v>1282118768.4637864</v>
      </c>
      <c r="D20" s="63">
        <f>-53983557.43</f>
        <v>-53983557.43</v>
      </c>
      <c r="E20" s="63">
        <v>62132736.6325</v>
      </c>
      <c r="F20" s="63">
        <v>27622104.098700002</v>
      </c>
      <c r="G20" s="64">
        <v>41156208.275899999</v>
      </c>
      <c r="H20" s="64">
        <v>0</v>
      </c>
      <c r="I20" s="64">
        <f t="shared" si="0"/>
        <v>41156208.275899999</v>
      </c>
      <c r="J20" s="63">
        <v>846187681.35350001</v>
      </c>
      <c r="K20" s="129">
        <f t="shared" si="1"/>
        <v>2205233941.3943863</v>
      </c>
    </row>
    <row r="21" spans="1:11" x14ac:dyDescent="0.35">
      <c r="A21" s="61">
        <v>16</v>
      </c>
      <c r="B21" s="62" t="s">
        <v>46</v>
      </c>
      <c r="C21" s="63">
        <v>2507767955.6157284</v>
      </c>
      <c r="D21" s="63">
        <v>0</v>
      </c>
      <c r="E21" s="63">
        <v>121528901.81029999</v>
      </c>
      <c r="F21" s="63">
        <v>54027621.488300003</v>
      </c>
      <c r="G21" s="64">
        <v>80499734.367600009</v>
      </c>
      <c r="H21" s="64">
        <f t="shared" si="2"/>
        <v>40249867.183800004</v>
      </c>
      <c r="I21" s="64">
        <f t="shared" si="0"/>
        <v>40249867.183800004</v>
      </c>
      <c r="J21" s="63">
        <v>1665352168.0069001</v>
      </c>
      <c r="K21" s="129">
        <f t="shared" si="1"/>
        <v>4388926514.1050282</v>
      </c>
    </row>
    <row r="22" spans="1:11" x14ac:dyDescent="0.35">
      <c r="A22" s="61">
        <v>17</v>
      </c>
      <c r="B22" s="62" t="s">
        <v>47</v>
      </c>
      <c r="C22" s="63">
        <v>2634646351.7114568</v>
      </c>
      <c r="D22" s="63">
        <v>0</v>
      </c>
      <c r="E22" s="63">
        <v>127677553.6846</v>
      </c>
      <c r="F22" s="63">
        <v>56761103.245999999</v>
      </c>
      <c r="G22" s="64">
        <v>84572550.259399995</v>
      </c>
      <c r="H22" s="64">
        <v>0</v>
      </c>
      <c r="I22" s="64">
        <f t="shared" si="0"/>
        <v>84572550.259399995</v>
      </c>
      <c r="J22" s="63">
        <v>1627772635.4872999</v>
      </c>
      <c r="K22" s="129">
        <f t="shared" si="1"/>
        <v>4531430194.3887558</v>
      </c>
    </row>
    <row r="23" spans="1:11" x14ac:dyDescent="0.35">
      <c r="A23" s="61">
        <v>18</v>
      </c>
      <c r="B23" s="62" t="s">
        <v>48</v>
      </c>
      <c r="C23" s="63">
        <v>2962909297.2601943</v>
      </c>
      <c r="D23" s="63">
        <v>0</v>
      </c>
      <c r="E23" s="63">
        <v>143585498.9104</v>
      </c>
      <c r="F23" s="63">
        <v>63833235.3112</v>
      </c>
      <c r="G23" s="64">
        <v>95109840.944600001</v>
      </c>
      <c r="H23" s="64">
        <v>0</v>
      </c>
      <c r="I23" s="64">
        <f t="shared" si="0"/>
        <v>95109840.944600001</v>
      </c>
      <c r="J23" s="63">
        <v>1807174202.2644</v>
      </c>
      <c r="K23" s="129">
        <f t="shared" si="1"/>
        <v>5072612074.690794</v>
      </c>
    </row>
    <row r="24" spans="1:11" x14ac:dyDescent="0.35">
      <c r="A24" s="61">
        <v>19</v>
      </c>
      <c r="B24" s="62" t="s">
        <v>49</v>
      </c>
      <c r="C24" s="63">
        <v>4717205539.5393209</v>
      </c>
      <c r="D24" s="63">
        <f>-512664445.0403</f>
        <v>-512664445.04030001</v>
      </c>
      <c r="E24" s="63">
        <v>228600420.3662</v>
      </c>
      <c r="F24" s="63">
        <v>101627981.4893</v>
      </c>
      <c r="G24" s="64">
        <v>151423018.24190003</v>
      </c>
      <c r="H24" s="64">
        <v>0</v>
      </c>
      <c r="I24" s="64">
        <f t="shared" si="0"/>
        <v>151423018.24190003</v>
      </c>
      <c r="J24" s="63">
        <v>3120966690.1204</v>
      </c>
      <c r="K24" s="129">
        <f t="shared" si="1"/>
        <v>7807159204.7168217</v>
      </c>
    </row>
    <row r="25" spans="1:11" x14ac:dyDescent="0.35">
      <c r="A25" s="61">
        <v>20</v>
      </c>
      <c r="B25" s="62" t="s">
        <v>50</v>
      </c>
      <c r="C25" s="63">
        <v>3591288870.8424273</v>
      </c>
      <c r="D25" s="63">
        <v>0</v>
      </c>
      <c r="E25" s="63">
        <v>174037391.1304</v>
      </c>
      <c r="F25" s="63">
        <v>77371112.161599994</v>
      </c>
      <c r="G25" s="64">
        <v>115280921.2244</v>
      </c>
      <c r="H25" s="64">
        <v>0</v>
      </c>
      <c r="I25" s="64">
        <f t="shared" si="0"/>
        <v>115280921.2244</v>
      </c>
      <c r="J25" s="63">
        <v>2065298532.2651</v>
      </c>
      <c r="K25" s="129">
        <f t="shared" si="1"/>
        <v>6023276827.6239281</v>
      </c>
    </row>
    <row r="26" spans="1:11" x14ac:dyDescent="0.35">
      <c r="A26" s="61">
        <v>21</v>
      </c>
      <c r="B26" s="62" t="s">
        <v>51</v>
      </c>
      <c r="C26" s="63">
        <v>2266488763.3458252</v>
      </c>
      <c r="D26" s="63">
        <v>0</v>
      </c>
      <c r="E26" s="63">
        <v>109836274.8265</v>
      </c>
      <c r="F26" s="63">
        <v>48829476.721900001</v>
      </c>
      <c r="G26" s="64">
        <v>72754635.446999997</v>
      </c>
      <c r="H26" s="64">
        <f t="shared" si="2"/>
        <v>36377317.723499998</v>
      </c>
      <c r="I26" s="64">
        <f t="shared" si="0"/>
        <v>36377317.723499998</v>
      </c>
      <c r="J26" s="63">
        <v>1203345043.8031001</v>
      </c>
      <c r="K26" s="129">
        <f t="shared" si="1"/>
        <v>3664876876.420825</v>
      </c>
    </row>
    <row r="27" spans="1:11" x14ac:dyDescent="0.35">
      <c r="A27" s="61">
        <v>22</v>
      </c>
      <c r="B27" s="62" t="s">
        <v>52</v>
      </c>
      <c r="C27" s="63">
        <v>2342582153.8537865</v>
      </c>
      <c r="D27" s="63">
        <f>-187142998.7701</f>
        <v>-187142998.7701</v>
      </c>
      <c r="E27" s="63">
        <v>113523835.377</v>
      </c>
      <c r="F27" s="63">
        <v>50468840.878899999</v>
      </c>
      <c r="G27" s="64">
        <v>75197244.903600007</v>
      </c>
      <c r="H27" s="64">
        <f t="shared" si="2"/>
        <v>37598622.451800004</v>
      </c>
      <c r="I27" s="64">
        <f t="shared" si="0"/>
        <v>37598622.451800004</v>
      </c>
      <c r="J27" s="63">
        <v>1302910957.2990999</v>
      </c>
      <c r="K27" s="129">
        <f t="shared" si="1"/>
        <v>3659941411.090486</v>
      </c>
    </row>
    <row r="28" spans="1:11" x14ac:dyDescent="0.35">
      <c r="A28" s="61">
        <v>23</v>
      </c>
      <c r="B28" s="62" t="s">
        <v>53</v>
      </c>
      <c r="C28" s="63">
        <v>1657622247.4321358</v>
      </c>
      <c r="D28" s="63">
        <v>0</v>
      </c>
      <c r="E28" s="63">
        <v>80330004.5748</v>
      </c>
      <c r="F28" s="63">
        <v>35711991.276699997</v>
      </c>
      <c r="G28" s="64">
        <v>53209927.298599996</v>
      </c>
      <c r="H28" s="64">
        <f t="shared" si="2"/>
        <v>26604963.649299998</v>
      </c>
      <c r="I28" s="64">
        <f t="shared" si="0"/>
        <v>26604963.649299998</v>
      </c>
      <c r="J28" s="63">
        <v>968157841.12039995</v>
      </c>
      <c r="K28" s="129">
        <f t="shared" si="1"/>
        <v>2768427048.0533361</v>
      </c>
    </row>
    <row r="29" spans="1:11" x14ac:dyDescent="0.35">
      <c r="A29" s="61">
        <v>24</v>
      </c>
      <c r="B29" s="62" t="s">
        <v>54</v>
      </c>
      <c r="C29" s="63">
        <v>2823753179.8378639</v>
      </c>
      <c r="D29" s="63">
        <v>0</v>
      </c>
      <c r="E29" s="63">
        <v>136841856.58419999</v>
      </c>
      <c r="F29" s="63">
        <v>60835241.009999998</v>
      </c>
      <c r="G29" s="64">
        <v>90642908.322700009</v>
      </c>
      <c r="H29" s="64">
        <v>0</v>
      </c>
      <c r="I29" s="64">
        <f t="shared" si="0"/>
        <v>90642908.322700009</v>
      </c>
      <c r="J29" s="63">
        <v>6995533945.3445997</v>
      </c>
      <c r="K29" s="129">
        <f t="shared" si="1"/>
        <v>10107607131.099363</v>
      </c>
    </row>
    <row r="30" spans="1:11" x14ac:dyDescent="0.35">
      <c r="A30" s="61">
        <v>25</v>
      </c>
      <c r="B30" s="62" t="s">
        <v>55</v>
      </c>
      <c r="C30" s="63">
        <v>1478884743.153398</v>
      </c>
      <c r="D30" s="63">
        <f>-39238127.24</f>
        <v>-39238127.240000002</v>
      </c>
      <c r="E30" s="63">
        <v>71668209.3081</v>
      </c>
      <c r="F30" s="63">
        <v>31861251.336599998</v>
      </c>
      <c r="G30" s="64">
        <v>47472426.114000008</v>
      </c>
      <c r="H30" s="64">
        <v>0</v>
      </c>
      <c r="I30" s="64">
        <f t="shared" si="0"/>
        <v>47472426.114000008</v>
      </c>
      <c r="J30" s="63">
        <v>754328198.97230005</v>
      </c>
      <c r="K30" s="129">
        <f t="shared" si="1"/>
        <v>2344976701.6443982</v>
      </c>
    </row>
    <row r="31" spans="1:11" x14ac:dyDescent="0.35">
      <c r="A31" s="61">
        <v>26</v>
      </c>
      <c r="B31" s="62" t="s">
        <v>56</v>
      </c>
      <c r="C31" s="63">
        <v>2737301582.6470876</v>
      </c>
      <c r="D31" s="63">
        <v>0</v>
      </c>
      <c r="E31" s="63">
        <v>132652327.14920001</v>
      </c>
      <c r="F31" s="63">
        <v>58972718.538699999</v>
      </c>
      <c r="G31" s="64">
        <v>87867798.850000009</v>
      </c>
      <c r="H31" s="64">
        <f t="shared" si="2"/>
        <v>43933899.425000004</v>
      </c>
      <c r="I31" s="64">
        <f t="shared" si="0"/>
        <v>43933899.425000004</v>
      </c>
      <c r="J31" s="63">
        <v>1470216294.3886001</v>
      </c>
      <c r="K31" s="129">
        <f t="shared" si="1"/>
        <v>4443076822.1485882</v>
      </c>
    </row>
    <row r="32" spans="1:11" x14ac:dyDescent="0.35">
      <c r="A32" s="61">
        <v>27</v>
      </c>
      <c r="B32" s="62" t="s">
        <v>57</v>
      </c>
      <c r="C32" s="63">
        <v>1952781051.9747572</v>
      </c>
      <c r="D32" s="63">
        <f>-115776950.4003</f>
        <v>-115776950.4003</v>
      </c>
      <c r="E32" s="63">
        <v>94633690.565599993</v>
      </c>
      <c r="F32" s="63">
        <v>42070924.181599997</v>
      </c>
      <c r="G32" s="64">
        <v>62684570.001800001</v>
      </c>
      <c r="H32" s="64">
        <v>0</v>
      </c>
      <c r="I32" s="64">
        <f t="shared" si="0"/>
        <v>62684570.001800001</v>
      </c>
      <c r="J32" s="63">
        <v>1300203609.7024</v>
      </c>
      <c r="K32" s="129">
        <f t="shared" si="1"/>
        <v>3336596896.025857</v>
      </c>
    </row>
    <row r="33" spans="1:11" x14ac:dyDescent="0.35">
      <c r="A33" s="61">
        <v>28</v>
      </c>
      <c r="B33" s="62" t="s">
        <v>58</v>
      </c>
      <c r="C33" s="63">
        <v>1865029426.7035921</v>
      </c>
      <c r="D33" s="63">
        <f>-47177126.82</f>
        <v>-47177126.82</v>
      </c>
      <c r="E33" s="63">
        <v>90381160.4912</v>
      </c>
      <c r="F33" s="63">
        <v>40180393.765900001</v>
      </c>
      <c r="G33" s="64">
        <v>59867729.428999998</v>
      </c>
      <c r="H33" s="64">
        <f t="shared" si="2"/>
        <v>29933864.714499999</v>
      </c>
      <c r="I33" s="64">
        <f t="shared" si="0"/>
        <v>29933864.714499999</v>
      </c>
      <c r="J33" s="63">
        <v>1153648720.8197</v>
      </c>
      <c r="K33" s="129">
        <f t="shared" si="1"/>
        <v>3131996439.6748919</v>
      </c>
    </row>
    <row r="34" spans="1:11" x14ac:dyDescent="0.35">
      <c r="A34" s="61">
        <v>29</v>
      </c>
      <c r="B34" s="62" t="s">
        <v>59</v>
      </c>
      <c r="C34" s="63">
        <v>2526229512.4147573</v>
      </c>
      <c r="D34" s="63">
        <f>-82028645.1</f>
        <v>-82028645.099999994</v>
      </c>
      <c r="E34" s="63">
        <v>122423567.01189999</v>
      </c>
      <c r="F34" s="63">
        <v>54425359.245899998</v>
      </c>
      <c r="G34" s="64">
        <v>81092353.159799993</v>
      </c>
      <c r="H34" s="64">
        <v>0</v>
      </c>
      <c r="I34" s="64">
        <f t="shared" si="0"/>
        <v>81092353.159799993</v>
      </c>
      <c r="J34" s="63">
        <v>1572188030.8201001</v>
      </c>
      <c r="K34" s="129">
        <f t="shared" si="1"/>
        <v>4274330177.5524578</v>
      </c>
    </row>
    <row r="35" spans="1:11" x14ac:dyDescent="0.35">
      <c r="A35" s="61">
        <v>30</v>
      </c>
      <c r="B35" s="62" t="s">
        <v>60</v>
      </c>
      <c r="C35" s="63">
        <v>3186641422.5390291</v>
      </c>
      <c r="D35" s="63">
        <f>-83688581.4597</f>
        <v>-83688581.459700003</v>
      </c>
      <c r="E35" s="63">
        <v>154427777.76800001</v>
      </c>
      <c r="F35" s="63">
        <v>68653344.186000004</v>
      </c>
      <c r="G35" s="64">
        <v>102291676.33499999</v>
      </c>
      <c r="H35" s="64">
        <v>0</v>
      </c>
      <c r="I35" s="64">
        <f t="shared" si="0"/>
        <v>102291676.33499999</v>
      </c>
      <c r="J35" s="63">
        <v>2761506950.2509999</v>
      </c>
      <c r="K35" s="129">
        <f t="shared" si="1"/>
        <v>6189832589.6193295</v>
      </c>
    </row>
    <row r="36" spans="1:11" x14ac:dyDescent="0.35">
      <c r="A36" s="61">
        <v>31</v>
      </c>
      <c r="B36" s="62" t="s">
        <v>61</v>
      </c>
      <c r="C36" s="63">
        <v>1997597206.7590292</v>
      </c>
      <c r="D36" s="63">
        <v>0</v>
      </c>
      <c r="E36" s="63">
        <v>96805525.508399993</v>
      </c>
      <c r="F36" s="63">
        <v>43036448.221299998</v>
      </c>
      <c r="G36" s="64">
        <v>64123175.414799996</v>
      </c>
      <c r="H36" s="64">
        <f t="shared" si="2"/>
        <v>32061587.707399998</v>
      </c>
      <c r="I36" s="64">
        <f t="shared" si="0"/>
        <v>32061587.707399998</v>
      </c>
      <c r="J36" s="63">
        <v>1086853005.648</v>
      </c>
      <c r="K36" s="129">
        <f t="shared" si="1"/>
        <v>3256353773.8441286</v>
      </c>
    </row>
    <row r="37" spans="1:11" x14ac:dyDescent="0.35">
      <c r="A37" s="61">
        <v>32</v>
      </c>
      <c r="B37" s="62" t="s">
        <v>62</v>
      </c>
      <c r="C37" s="63">
        <v>2476132478.3736892</v>
      </c>
      <c r="D37" s="63">
        <v>0</v>
      </c>
      <c r="E37" s="63">
        <v>119995815.4659</v>
      </c>
      <c r="F37" s="63">
        <v>53346063.3772</v>
      </c>
      <c r="G37" s="64">
        <v>79484230.716600001</v>
      </c>
      <c r="H37" s="64">
        <f t="shared" si="2"/>
        <v>39742115.3583</v>
      </c>
      <c r="I37" s="64">
        <f t="shared" si="0"/>
        <v>39742115.3583</v>
      </c>
      <c r="J37" s="63">
        <v>2655441278.4886999</v>
      </c>
      <c r="K37" s="129">
        <f t="shared" si="1"/>
        <v>5344657751.0637894</v>
      </c>
    </row>
    <row r="38" spans="1:11" x14ac:dyDescent="0.35">
      <c r="A38" s="61">
        <v>33</v>
      </c>
      <c r="B38" s="62" t="s">
        <v>63</v>
      </c>
      <c r="C38" s="63">
        <v>2493848651.4402914</v>
      </c>
      <c r="D38" s="63">
        <f>-35989038.1701</f>
        <v>-35989038.170100003</v>
      </c>
      <c r="E38" s="63">
        <v>120854358.63869999</v>
      </c>
      <c r="F38" s="63">
        <v>53727742.507799998</v>
      </c>
      <c r="G38" s="64">
        <v>80052922.577800006</v>
      </c>
      <c r="H38" s="64">
        <v>0</v>
      </c>
      <c r="I38" s="64">
        <f t="shared" si="0"/>
        <v>80052922.577800006</v>
      </c>
      <c r="J38" s="63">
        <v>1389301126.0534</v>
      </c>
      <c r="K38" s="129">
        <f t="shared" si="1"/>
        <v>4101795763.0478911</v>
      </c>
    </row>
    <row r="39" spans="1:11" x14ac:dyDescent="0.35">
      <c r="A39" s="61">
        <v>34</v>
      </c>
      <c r="B39" s="62" t="s">
        <v>64</v>
      </c>
      <c r="C39" s="63">
        <v>1869147907.5783496</v>
      </c>
      <c r="D39" s="63">
        <v>0</v>
      </c>
      <c r="E39" s="63">
        <v>90580746.125400007</v>
      </c>
      <c r="F39" s="63">
        <v>40269122.759199999</v>
      </c>
      <c r="G39" s="64">
        <v>59999933.293899998</v>
      </c>
      <c r="H39" s="64">
        <v>0</v>
      </c>
      <c r="I39" s="64">
        <f t="shared" si="0"/>
        <v>59999933.293899998</v>
      </c>
      <c r="J39" s="63">
        <v>919385381.72529995</v>
      </c>
      <c r="K39" s="129">
        <f t="shared" si="1"/>
        <v>2979383091.4821496</v>
      </c>
    </row>
    <row r="40" spans="1:11" x14ac:dyDescent="0.35">
      <c r="A40" s="61">
        <v>35</v>
      </c>
      <c r="B40" s="62" t="s">
        <v>65</v>
      </c>
      <c r="C40" s="63">
        <v>1879264413.8373787</v>
      </c>
      <c r="D40" s="63">
        <v>0</v>
      </c>
      <c r="E40" s="63">
        <v>91071001.969500005</v>
      </c>
      <c r="F40" s="63">
        <v>40487073.854000002</v>
      </c>
      <c r="G40" s="64">
        <v>60324674.689599998</v>
      </c>
      <c r="H40" s="64">
        <v>0</v>
      </c>
      <c r="I40" s="64">
        <f t="shared" si="0"/>
        <v>60324674.689599998</v>
      </c>
      <c r="J40" s="63">
        <v>960349723.89100003</v>
      </c>
      <c r="K40" s="129">
        <f t="shared" si="1"/>
        <v>3031496888.2414789</v>
      </c>
    </row>
    <row r="41" spans="1:11" x14ac:dyDescent="0.35">
      <c r="A41" s="61">
        <v>36</v>
      </c>
      <c r="B41" s="62" t="s">
        <v>66</v>
      </c>
      <c r="C41" s="63">
        <v>1698041023.2268932</v>
      </c>
      <c r="D41" s="63">
        <v>0</v>
      </c>
      <c r="E41" s="63">
        <v>82288738.206100002</v>
      </c>
      <c r="F41" s="63">
        <v>36582777.712300003</v>
      </c>
      <c r="G41" s="64">
        <v>54507376.174199998</v>
      </c>
      <c r="H41" s="64">
        <v>0</v>
      </c>
      <c r="I41" s="64">
        <f t="shared" si="0"/>
        <v>54507376.174199998</v>
      </c>
      <c r="J41" s="63">
        <v>945591680.47880006</v>
      </c>
      <c r="K41" s="129">
        <f t="shared" si="1"/>
        <v>2817011595.7982931</v>
      </c>
    </row>
    <row r="42" spans="1:11" x14ac:dyDescent="0.35">
      <c r="A42" s="61">
        <v>37</v>
      </c>
      <c r="B42" s="62" t="s">
        <v>67</v>
      </c>
      <c r="C42" s="63">
        <v>749972559.62126207</v>
      </c>
      <c r="D42" s="63">
        <v>0</v>
      </c>
      <c r="E42" s="63">
        <v>36344407.924400002</v>
      </c>
      <c r="F42" s="63">
        <v>16157489.1678</v>
      </c>
      <c r="G42" s="64">
        <v>24074233.701299999</v>
      </c>
      <c r="H42" s="64">
        <v>0</v>
      </c>
      <c r="I42" s="64">
        <f t="shared" si="0"/>
        <v>24074233.701299999</v>
      </c>
      <c r="J42" s="63">
        <v>2171629800.309</v>
      </c>
      <c r="K42" s="129">
        <f t="shared" si="1"/>
        <v>2998178490.723762</v>
      </c>
    </row>
    <row r="43" spans="1:11" x14ac:dyDescent="0.35">
      <c r="A43" s="65"/>
      <c r="B43" s="65"/>
      <c r="C43" s="66">
        <f>SUM(C6:C42)</f>
        <v>82540627563.05545</v>
      </c>
      <c r="D43" s="66">
        <f t="shared" ref="D43:K43" si="3">SUM(D6:D42)</f>
        <v>-1380853376.9893999</v>
      </c>
      <c r="E43" s="66">
        <f t="shared" si="3"/>
        <v>3999999999.9998994</v>
      </c>
      <c r="F43" s="66">
        <f t="shared" si="3"/>
        <v>1778264122.6416004</v>
      </c>
      <c r="G43" s="66">
        <f t="shared" si="3"/>
        <v>2649566750.5718002</v>
      </c>
      <c r="H43" s="66">
        <f t="shared" si="3"/>
        <v>517725978.45200002</v>
      </c>
      <c r="I43" s="66">
        <f t="shared" si="3"/>
        <v>2131840772.1198003</v>
      </c>
      <c r="J43" s="66">
        <f t="shared" ref="J43" si="4">SUM(J6:J42)</f>
        <v>58282674717.469704</v>
      </c>
      <c r="K43" s="66">
        <f t="shared" si="3"/>
        <v>147352553798.29703</v>
      </c>
    </row>
    <row r="47" spans="1:11" x14ac:dyDescent="0.35">
      <c r="K47" s="128"/>
    </row>
    <row r="48" spans="1:11" x14ac:dyDescent="0.35">
      <c r="K48" s="128"/>
    </row>
  </sheetData>
  <mergeCells count="3">
    <mergeCell ref="A1:K1"/>
    <mergeCell ref="A2:K2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9E39-B1A5-4F21-902B-20FEB82FEDE4}">
  <dimension ref="A1:G777"/>
  <sheetViews>
    <sheetView topLeftCell="A348" workbookViewId="0">
      <selection activeCell="G391" sqref="G391"/>
    </sheetView>
  </sheetViews>
  <sheetFormatPr defaultRowHeight="13.2" x14ac:dyDescent="0.25"/>
  <cols>
    <col min="1" max="1" width="6.44140625" customWidth="1"/>
    <col min="2" max="2" width="15.88671875" customWidth="1"/>
    <col min="3" max="3" width="23.6640625" customWidth="1"/>
    <col min="4" max="4" width="19.33203125" customWidth="1"/>
    <col min="5" max="5" width="16.5546875" customWidth="1"/>
    <col min="6" max="6" width="20.33203125" customWidth="1"/>
    <col min="7" max="7" width="21.44140625" customWidth="1"/>
  </cols>
  <sheetData>
    <row r="1" spans="1:7" ht="62.4" x14ac:dyDescent="0.3">
      <c r="A1" s="83" t="s">
        <v>30</v>
      </c>
      <c r="B1" s="83" t="s">
        <v>880</v>
      </c>
      <c r="C1" s="33" t="s">
        <v>881</v>
      </c>
      <c r="D1" s="73" t="s">
        <v>882</v>
      </c>
      <c r="E1" s="73" t="s">
        <v>884</v>
      </c>
      <c r="F1" s="74" t="s">
        <v>885</v>
      </c>
      <c r="G1" s="85" t="s">
        <v>858</v>
      </c>
    </row>
    <row r="2" spans="1:7" ht="15.6" x14ac:dyDescent="0.3">
      <c r="A2" s="83"/>
      <c r="B2" s="83"/>
      <c r="C2" s="83"/>
      <c r="D2" s="34" t="s">
        <v>852</v>
      </c>
      <c r="E2" s="34" t="s">
        <v>852</v>
      </c>
      <c r="F2" s="34" t="s">
        <v>852</v>
      </c>
      <c r="G2" s="34" t="s">
        <v>852</v>
      </c>
    </row>
    <row r="3" spans="1:7" ht="15.6" x14ac:dyDescent="0.3">
      <c r="A3" s="32">
        <v>1</v>
      </c>
      <c r="B3" s="32" t="s">
        <v>31</v>
      </c>
      <c r="C3" s="32" t="s">
        <v>70</v>
      </c>
      <c r="D3" s="37">
        <v>2633100.98</v>
      </c>
      <c r="E3" s="37">
        <v>127602.66</v>
      </c>
      <c r="F3" s="37">
        <v>56727.81</v>
      </c>
      <c r="G3" s="86">
        <f>D3+E3+F3</f>
        <v>2817431.45</v>
      </c>
    </row>
    <row r="4" spans="1:7" ht="15.6" x14ac:dyDescent="0.3">
      <c r="A4" s="32">
        <v>2</v>
      </c>
      <c r="B4" s="32" t="s">
        <v>31</v>
      </c>
      <c r="C4" s="32" t="s">
        <v>71</v>
      </c>
      <c r="D4" s="37">
        <v>4392985.97</v>
      </c>
      <c r="E4" s="37">
        <v>212888.42</v>
      </c>
      <c r="F4" s="37">
        <v>94642.96</v>
      </c>
      <c r="G4" s="86">
        <f t="shared" ref="G4:G67" si="0">D4+E4+F4</f>
        <v>4700517.3499999996</v>
      </c>
    </row>
    <row r="5" spans="1:7" ht="15.6" x14ac:dyDescent="0.3">
      <c r="A5" s="32">
        <v>3</v>
      </c>
      <c r="B5" s="32" t="s">
        <v>31</v>
      </c>
      <c r="C5" s="32" t="s">
        <v>72</v>
      </c>
      <c r="D5" s="37">
        <v>3090949.3</v>
      </c>
      <c r="E5" s="37">
        <v>149790.44</v>
      </c>
      <c r="F5" s="37">
        <v>66591.740000000005</v>
      </c>
      <c r="G5" s="86">
        <f t="shared" si="0"/>
        <v>3307331.48</v>
      </c>
    </row>
    <row r="6" spans="1:7" ht="15.6" x14ac:dyDescent="0.3">
      <c r="A6" s="32">
        <v>4</v>
      </c>
      <c r="B6" s="32" t="s">
        <v>31</v>
      </c>
      <c r="C6" s="32" t="s">
        <v>73</v>
      </c>
      <c r="D6" s="37">
        <v>3149342.56</v>
      </c>
      <c r="E6" s="37">
        <v>152620.24</v>
      </c>
      <c r="F6" s="37">
        <v>67849.77</v>
      </c>
      <c r="G6" s="86">
        <f t="shared" si="0"/>
        <v>3369812.57</v>
      </c>
    </row>
    <row r="7" spans="1:7" ht="15.6" x14ac:dyDescent="0.3">
      <c r="A7" s="32">
        <v>5</v>
      </c>
      <c r="B7" s="32" t="s">
        <v>31</v>
      </c>
      <c r="C7" s="32" t="s">
        <v>74</v>
      </c>
      <c r="D7" s="37">
        <v>2866518.54</v>
      </c>
      <c r="E7" s="37">
        <v>138914.31</v>
      </c>
      <c r="F7" s="37">
        <v>61756.58</v>
      </c>
      <c r="G7" s="86">
        <f t="shared" si="0"/>
        <v>3067189.43</v>
      </c>
    </row>
    <row r="8" spans="1:7" ht="15.6" x14ac:dyDescent="0.3">
      <c r="A8" s="32">
        <v>6</v>
      </c>
      <c r="B8" s="32" t="s">
        <v>31</v>
      </c>
      <c r="C8" s="32" t="s">
        <v>75</v>
      </c>
      <c r="D8" s="37">
        <v>2960372.71</v>
      </c>
      <c r="E8" s="37">
        <v>143462.57</v>
      </c>
      <c r="F8" s="37">
        <v>63778.59</v>
      </c>
      <c r="G8" s="86">
        <f t="shared" si="0"/>
        <v>3167613.8699999996</v>
      </c>
    </row>
    <row r="9" spans="1:7" ht="15.6" x14ac:dyDescent="0.3">
      <c r="A9" s="32">
        <v>7</v>
      </c>
      <c r="B9" s="32" t="s">
        <v>31</v>
      </c>
      <c r="C9" s="32" t="s">
        <v>76</v>
      </c>
      <c r="D9" s="37">
        <v>2872354.45</v>
      </c>
      <c r="E9" s="37">
        <v>139197.12</v>
      </c>
      <c r="F9" s="37">
        <v>61882.31</v>
      </c>
      <c r="G9" s="86">
        <f t="shared" si="0"/>
        <v>3073433.8800000004</v>
      </c>
    </row>
    <row r="10" spans="1:7" ht="15.6" x14ac:dyDescent="0.3">
      <c r="A10" s="32">
        <v>8</v>
      </c>
      <c r="B10" s="32" t="s">
        <v>31</v>
      </c>
      <c r="C10" s="32" t="s">
        <v>77</v>
      </c>
      <c r="D10" s="37">
        <v>2800724.7</v>
      </c>
      <c r="E10" s="37">
        <v>135725.87</v>
      </c>
      <c r="F10" s="37">
        <v>60339.11</v>
      </c>
      <c r="G10" s="86">
        <f t="shared" si="0"/>
        <v>2996789.68</v>
      </c>
    </row>
    <row r="11" spans="1:7" ht="15.6" x14ac:dyDescent="0.3">
      <c r="A11" s="32">
        <v>9</v>
      </c>
      <c r="B11" s="32" t="s">
        <v>31</v>
      </c>
      <c r="C11" s="32" t="s">
        <v>78</v>
      </c>
      <c r="D11" s="37">
        <v>3021583.11</v>
      </c>
      <c r="E11" s="37">
        <v>146428.89000000001</v>
      </c>
      <c r="F11" s="37">
        <v>65097.31</v>
      </c>
      <c r="G11" s="86">
        <f t="shared" si="0"/>
        <v>3233109.31</v>
      </c>
    </row>
    <row r="12" spans="1:7" ht="15.6" x14ac:dyDescent="0.3">
      <c r="A12" s="32">
        <v>10</v>
      </c>
      <c r="B12" s="32" t="s">
        <v>31</v>
      </c>
      <c r="C12" s="32" t="s">
        <v>79</v>
      </c>
      <c r="D12" s="37">
        <v>3066295.47</v>
      </c>
      <c r="E12" s="37">
        <v>148595.69</v>
      </c>
      <c r="F12" s="37">
        <v>66060.600000000006</v>
      </c>
      <c r="G12" s="86">
        <f t="shared" si="0"/>
        <v>3280951.7600000002</v>
      </c>
    </row>
    <row r="13" spans="1:7" ht="15.6" x14ac:dyDescent="0.3">
      <c r="A13" s="32">
        <v>11</v>
      </c>
      <c r="B13" s="32" t="s">
        <v>31</v>
      </c>
      <c r="C13" s="32" t="s">
        <v>80</v>
      </c>
      <c r="D13" s="37">
        <v>3353239.36</v>
      </c>
      <c r="E13" s="37">
        <v>162501.28</v>
      </c>
      <c r="F13" s="37">
        <v>72242.55</v>
      </c>
      <c r="G13" s="86">
        <f t="shared" si="0"/>
        <v>3587983.1899999995</v>
      </c>
    </row>
    <row r="14" spans="1:7" ht="15.6" x14ac:dyDescent="0.3">
      <c r="A14" s="32">
        <v>12</v>
      </c>
      <c r="B14" s="32" t="s">
        <v>31</v>
      </c>
      <c r="C14" s="32" t="s">
        <v>81</v>
      </c>
      <c r="D14" s="37">
        <v>3228573.4</v>
      </c>
      <c r="E14" s="37">
        <v>156459.84</v>
      </c>
      <c r="F14" s="37">
        <v>69556.73</v>
      </c>
      <c r="G14" s="86">
        <f t="shared" si="0"/>
        <v>3454589.9699999997</v>
      </c>
    </row>
    <row r="15" spans="1:7" ht="15.6" x14ac:dyDescent="0.3">
      <c r="A15" s="32">
        <v>13</v>
      </c>
      <c r="B15" s="32" t="s">
        <v>31</v>
      </c>
      <c r="C15" s="32" t="s">
        <v>82</v>
      </c>
      <c r="D15" s="37">
        <v>2465409.87</v>
      </c>
      <c r="E15" s="37">
        <v>119476.19</v>
      </c>
      <c r="F15" s="37">
        <v>53115.05</v>
      </c>
      <c r="G15" s="86">
        <f t="shared" si="0"/>
        <v>2638001.11</v>
      </c>
    </row>
    <row r="16" spans="1:7" ht="15.6" x14ac:dyDescent="0.3">
      <c r="A16" s="32">
        <v>14</v>
      </c>
      <c r="B16" s="32" t="s">
        <v>31</v>
      </c>
      <c r="C16" s="32" t="s">
        <v>83</v>
      </c>
      <c r="D16" s="37">
        <v>2329475.5699999998</v>
      </c>
      <c r="E16" s="37">
        <v>112888.68</v>
      </c>
      <c r="F16" s="37">
        <v>50186.47</v>
      </c>
      <c r="G16" s="86">
        <f t="shared" si="0"/>
        <v>2492550.7200000002</v>
      </c>
    </row>
    <row r="17" spans="1:7" ht="15.6" x14ac:dyDescent="0.3">
      <c r="A17" s="32">
        <v>15</v>
      </c>
      <c r="B17" s="32" t="s">
        <v>31</v>
      </c>
      <c r="C17" s="32" t="s">
        <v>84</v>
      </c>
      <c r="D17" s="37">
        <v>2425666.41</v>
      </c>
      <c r="E17" s="37">
        <v>117550.18</v>
      </c>
      <c r="F17" s="37">
        <v>52258.82</v>
      </c>
      <c r="G17" s="86">
        <f t="shared" si="0"/>
        <v>2595475.41</v>
      </c>
    </row>
    <row r="18" spans="1:7" ht="15.6" x14ac:dyDescent="0.3">
      <c r="A18" s="32">
        <v>16</v>
      </c>
      <c r="B18" s="32" t="s">
        <v>31</v>
      </c>
      <c r="C18" s="32" t="s">
        <v>85</v>
      </c>
      <c r="D18" s="37">
        <v>3615886.39</v>
      </c>
      <c r="E18" s="37">
        <v>175229.41</v>
      </c>
      <c r="F18" s="37">
        <v>77901.039999999994</v>
      </c>
      <c r="G18" s="86">
        <f t="shared" si="0"/>
        <v>3869016.8400000003</v>
      </c>
    </row>
    <row r="19" spans="1:7" ht="15.6" x14ac:dyDescent="0.3">
      <c r="A19" s="32">
        <v>17</v>
      </c>
      <c r="B19" s="32" t="s">
        <v>31</v>
      </c>
      <c r="C19" s="32" t="s">
        <v>86</v>
      </c>
      <c r="D19" s="37">
        <v>3124337.96</v>
      </c>
      <c r="E19" s="37">
        <v>151408.49</v>
      </c>
      <c r="F19" s="37">
        <v>67311.070000000007</v>
      </c>
      <c r="G19" s="86">
        <f t="shared" si="0"/>
        <v>3343057.52</v>
      </c>
    </row>
    <row r="20" spans="1:7" ht="15.6" x14ac:dyDescent="0.3">
      <c r="A20" s="32">
        <v>18</v>
      </c>
      <c r="B20" s="32" t="s">
        <v>32</v>
      </c>
      <c r="C20" s="32" t="s">
        <v>87</v>
      </c>
      <c r="D20" s="37">
        <v>3204110.53</v>
      </c>
      <c r="E20" s="37">
        <v>155274.35</v>
      </c>
      <c r="F20" s="37">
        <v>69029.7</v>
      </c>
      <c r="G20" s="86">
        <f t="shared" si="0"/>
        <v>3428414.58</v>
      </c>
    </row>
    <row r="21" spans="1:7" ht="15.6" x14ac:dyDescent="0.3">
      <c r="A21" s="32">
        <v>19</v>
      </c>
      <c r="B21" s="32" t="s">
        <v>32</v>
      </c>
      <c r="C21" s="32" t="s">
        <v>88</v>
      </c>
      <c r="D21" s="37">
        <v>3914293.26</v>
      </c>
      <c r="E21" s="37">
        <v>189690.5</v>
      </c>
      <c r="F21" s="37">
        <v>84329.95</v>
      </c>
      <c r="G21" s="86">
        <f t="shared" si="0"/>
        <v>4188313.71</v>
      </c>
    </row>
    <row r="22" spans="1:7" ht="15.6" x14ac:dyDescent="0.3">
      <c r="A22" s="32">
        <v>20</v>
      </c>
      <c r="B22" s="32" t="s">
        <v>32</v>
      </c>
      <c r="C22" s="32" t="s">
        <v>89</v>
      </c>
      <c r="D22" s="37">
        <v>3333021.83</v>
      </c>
      <c r="E22" s="37">
        <v>161521.51999999999</v>
      </c>
      <c r="F22" s="37">
        <v>71806.98</v>
      </c>
      <c r="G22" s="86">
        <f t="shared" si="0"/>
        <v>3566350.33</v>
      </c>
    </row>
    <row r="23" spans="1:7" ht="15.6" x14ac:dyDescent="0.3">
      <c r="A23" s="32">
        <v>21</v>
      </c>
      <c r="B23" s="32" t="s">
        <v>32</v>
      </c>
      <c r="C23" s="32" t="s">
        <v>90</v>
      </c>
      <c r="D23" s="37">
        <v>2918108.64</v>
      </c>
      <c r="E23" s="37">
        <v>141414.41</v>
      </c>
      <c r="F23" s="37">
        <v>62868.05</v>
      </c>
      <c r="G23" s="86">
        <f t="shared" si="0"/>
        <v>3122391.1</v>
      </c>
    </row>
    <row r="24" spans="1:7" ht="15.6" x14ac:dyDescent="0.3">
      <c r="A24" s="32">
        <v>22</v>
      </c>
      <c r="B24" s="32" t="s">
        <v>32</v>
      </c>
      <c r="C24" s="32" t="s">
        <v>91</v>
      </c>
      <c r="D24" s="37">
        <v>2887573.07</v>
      </c>
      <c r="E24" s="37">
        <v>139934.63</v>
      </c>
      <c r="F24" s="37">
        <v>62210.18</v>
      </c>
      <c r="G24" s="86">
        <f t="shared" si="0"/>
        <v>3089717.88</v>
      </c>
    </row>
    <row r="25" spans="1:7" ht="15.6" x14ac:dyDescent="0.3">
      <c r="A25" s="32">
        <v>23</v>
      </c>
      <c r="B25" s="32" t="s">
        <v>32</v>
      </c>
      <c r="C25" s="32" t="s">
        <v>92</v>
      </c>
      <c r="D25" s="37">
        <v>3087231.71</v>
      </c>
      <c r="E25" s="37">
        <v>149610.29</v>
      </c>
      <c r="F25" s="37">
        <v>66511.649999999994</v>
      </c>
      <c r="G25" s="86">
        <f t="shared" si="0"/>
        <v>3303353.65</v>
      </c>
    </row>
    <row r="26" spans="1:7" ht="15.6" x14ac:dyDescent="0.3">
      <c r="A26" s="32">
        <v>24</v>
      </c>
      <c r="B26" s="32" t="s">
        <v>32</v>
      </c>
      <c r="C26" s="32" t="s">
        <v>93</v>
      </c>
      <c r="D26" s="37">
        <v>3362735.53</v>
      </c>
      <c r="E26" s="37">
        <v>162961.47</v>
      </c>
      <c r="F26" s="37">
        <v>72447.13</v>
      </c>
      <c r="G26" s="86">
        <f t="shared" si="0"/>
        <v>3598144.13</v>
      </c>
    </row>
    <row r="27" spans="1:7" ht="15.6" x14ac:dyDescent="0.3">
      <c r="A27" s="32">
        <v>25</v>
      </c>
      <c r="B27" s="32" t="s">
        <v>32</v>
      </c>
      <c r="C27" s="32" t="s">
        <v>94</v>
      </c>
      <c r="D27" s="37">
        <v>3517701.88</v>
      </c>
      <c r="E27" s="37">
        <v>170471.29</v>
      </c>
      <c r="F27" s="37">
        <v>75785.75</v>
      </c>
      <c r="G27" s="86">
        <f t="shared" si="0"/>
        <v>3763958.92</v>
      </c>
    </row>
    <row r="28" spans="1:7" ht="15.6" x14ac:dyDescent="0.3">
      <c r="A28" s="32">
        <v>26</v>
      </c>
      <c r="B28" s="32" t="s">
        <v>32</v>
      </c>
      <c r="C28" s="32" t="s">
        <v>797</v>
      </c>
      <c r="D28" s="37">
        <v>3058466.76</v>
      </c>
      <c r="E28" s="37">
        <v>148216.31</v>
      </c>
      <c r="F28" s="37">
        <v>65891.94</v>
      </c>
      <c r="G28" s="86">
        <f t="shared" si="0"/>
        <v>3272575.01</v>
      </c>
    </row>
    <row r="29" spans="1:7" ht="15.6" x14ac:dyDescent="0.3">
      <c r="A29" s="32">
        <v>27</v>
      </c>
      <c r="B29" s="32" t="s">
        <v>32</v>
      </c>
      <c r="C29" s="32" t="s">
        <v>95</v>
      </c>
      <c r="D29" s="37">
        <v>2738454.77</v>
      </c>
      <c r="E29" s="37">
        <v>132708.21</v>
      </c>
      <c r="F29" s="37">
        <v>58997.56</v>
      </c>
      <c r="G29" s="86">
        <f t="shared" si="0"/>
        <v>2930160.54</v>
      </c>
    </row>
    <row r="30" spans="1:7" ht="15.6" x14ac:dyDescent="0.3">
      <c r="A30" s="32">
        <v>28</v>
      </c>
      <c r="B30" s="32" t="s">
        <v>32</v>
      </c>
      <c r="C30" s="32" t="s">
        <v>96</v>
      </c>
      <c r="D30" s="37">
        <v>2782882.36</v>
      </c>
      <c r="E30" s="37">
        <v>134861.22</v>
      </c>
      <c r="F30" s="37">
        <v>59954.720000000001</v>
      </c>
      <c r="G30" s="86">
        <f t="shared" si="0"/>
        <v>2977698.3000000003</v>
      </c>
    </row>
    <row r="31" spans="1:7" ht="15.6" x14ac:dyDescent="0.3">
      <c r="A31" s="32">
        <v>29</v>
      </c>
      <c r="B31" s="32" t="s">
        <v>32</v>
      </c>
      <c r="C31" s="32" t="s">
        <v>97</v>
      </c>
      <c r="D31" s="37">
        <v>2724620.99</v>
      </c>
      <c r="E31" s="37">
        <v>132037.81</v>
      </c>
      <c r="F31" s="37">
        <v>58699.53</v>
      </c>
      <c r="G31" s="86">
        <f t="shared" si="0"/>
        <v>2915358.33</v>
      </c>
    </row>
    <row r="32" spans="1:7" ht="15.6" x14ac:dyDescent="0.3">
      <c r="A32" s="32">
        <v>30</v>
      </c>
      <c r="B32" s="32" t="s">
        <v>32</v>
      </c>
      <c r="C32" s="32" t="s">
        <v>98</v>
      </c>
      <c r="D32" s="37">
        <v>3159256.61</v>
      </c>
      <c r="E32" s="37">
        <v>153100.68</v>
      </c>
      <c r="F32" s="37">
        <v>68063.360000000001</v>
      </c>
      <c r="G32" s="86">
        <f t="shared" si="0"/>
        <v>3380420.65</v>
      </c>
    </row>
    <row r="33" spans="1:7" ht="15.6" x14ac:dyDescent="0.3">
      <c r="A33" s="32">
        <v>31</v>
      </c>
      <c r="B33" s="32" t="s">
        <v>32</v>
      </c>
      <c r="C33" s="32" t="s">
        <v>99</v>
      </c>
      <c r="D33" s="37">
        <v>3062712.18</v>
      </c>
      <c r="E33" s="37">
        <v>148422.04</v>
      </c>
      <c r="F33" s="37">
        <v>65983.399999999994</v>
      </c>
      <c r="G33" s="86">
        <f t="shared" si="0"/>
        <v>3277117.62</v>
      </c>
    </row>
    <row r="34" spans="1:7" ht="15.6" x14ac:dyDescent="0.3">
      <c r="A34" s="32">
        <v>32</v>
      </c>
      <c r="B34" s="32" t="s">
        <v>32</v>
      </c>
      <c r="C34" s="32" t="s">
        <v>100</v>
      </c>
      <c r="D34" s="37">
        <v>2922564.34</v>
      </c>
      <c r="E34" s="37">
        <v>141630.34</v>
      </c>
      <c r="F34" s="37">
        <v>62964.04</v>
      </c>
      <c r="G34" s="86">
        <f t="shared" si="0"/>
        <v>3127158.7199999997</v>
      </c>
    </row>
    <row r="35" spans="1:7" ht="15.6" x14ac:dyDescent="0.3">
      <c r="A35" s="32">
        <v>33</v>
      </c>
      <c r="B35" s="32" t="s">
        <v>32</v>
      </c>
      <c r="C35" s="32" t="s">
        <v>101</v>
      </c>
      <c r="D35" s="37">
        <v>2722733.93</v>
      </c>
      <c r="E35" s="37">
        <v>131946.35999999999</v>
      </c>
      <c r="F35" s="37">
        <v>58658.87</v>
      </c>
      <c r="G35" s="86">
        <f t="shared" si="0"/>
        <v>2913339.16</v>
      </c>
    </row>
    <row r="36" spans="1:7" ht="15.6" x14ac:dyDescent="0.3">
      <c r="A36" s="32">
        <v>34</v>
      </c>
      <c r="B36" s="32" t="s">
        <v>32</v>
      </c>
      <c r="C36" s="32" t="s">
        <v>102</v>
      </c>
      <c r="D36" s="37">
        <v>2587569.29</v>
      </c>
      <c r="E36" s="37">
        <v>125396.15</v>
      </c>
      <c r="F36" s="37">
        <v>55746.87</v>
      </c>
      <c r="G36" s="86">
        <f t="shared" si="0"/>
        <v>2768712.31</v>
      </c>
    </row>
    <row r="37" spans="1:7" ht="15.6" x14ac:dyDescent="0.3">
      <c r="A37" s="32">
        <v>35</v>
      </c>
      <c r="B37" s="32" t="s">
        <v>32</v>
      </c>
      <c r="C37" s="32" t="s">
        <v>103</v>
      </c>
      <c r="D37" s="37">
        <v>2931290.02</v>
      </c>
      <c r="E37" s="37">
        <v>142053.20000000001</v>
      </c>
      <c r="F37" s="37">
        <v>63152.03</v>
      </c>
      <c r="G37" s="86">
        <f t="shared" si="0"/>
        <v>3136495.25</v>
      </c>
    </row>
    <row r="38" spans="1:7" ht="15.6" x14ac:dyDescent="0.3">
      <c r="A38" s="32">
        <v>36</v>
      </c>
      <c r="B38" s="32" t="s">
        <v>32</v>
      </c>
      <c r="C38" s="32" t="s">
        <v>104</v>
      </c>
      <c r="D38" s="37">
        <v>3689667.25</v>
      </c>
      <c r="E38" s="37">
        <v>178804.9</v>
      </c>
      <c r="F38" s="37">
        <v>79490.59</v>
      </c>
      <c r="G38" s="86">
        <f t="shared" si="0"/>
        <v>3947962.7399999998</v>
      </c>
    </row>
    <row r="39" spans="1:7" ht="15.6" x14ac:dyDescent="0.3">
      <c r="A39" s="32">
        <v>37</v>
      </c>
      <c r="B39" s="32" t="s">
        <v>32</v>
      </c>
      <c r="C39" s="32" t="s">
        <v>105</v>
      </c>
      <c r="D39" s="37">
        <v>3161236.29</v>
      </c>
      <c r="E39" s="37">
        <v>153196.62</v>
      </c>
      <c r="F39" s="37">
        <v>68106.009999999995</v>
      </c>
      <c r="G39" s="86">
        <f t="shared" si="0"/>
        <v>3382538.92</v>
      </c>
    </row>
    <row r="40" spans="1:7" ht="15.6" x14ac:dyDescent="0.3">
      <c r="A40" s="32">
        <v>38</v>
      </c>
      <c r="B40" s="32" t="s">
        <v>32</v>
      </c>
      <c r="C40" s="32" t="s">
        <v>798</v>
      </c>
      <c r="D40" s="37">
        <v>3063476.46</v>
      </c>
      <c r="E40" s="37">
        <v>148459.07999999999</v>
      </c>
      <c r="F40" s="37">
        <v>65999.87</v>
      </c>
      <c r="G40" s="86">
        <f t="shared" si="0"/>
        <v>3277935.41</v>
      </c>
    </row>
    <row r="41" spans="1:7" ht="15.6" x14ac:dyDescent="0.3">
      <c r="A41" s="32">
        <v>39</v>
      </c>
      <c r="B41" s="32" t="s">
        <v>33</v>
      </c>
      <c r="C41" s="32" t="s">
        <v>106</v>
      </c>
      <c r="D41" s="37">
        <v>2941661.62</v>
      </c>
      <c r="E41" s="37">
        <v>142555.82</v>
      </c>
      <c r="F41" s="37">
        <v>63375.47</v>
      </c>
      <c r="G41" s="86">
        <f t="shared" si="0"/>
        <v>3147592.91</v>
      </c>
    </row>
    <row r="42" spans="1:7" ht="15.6" x14ac:dyDescent="0.3">
      <c r="A42" s="32">
        <v>40</v>
      </c>
      <c r="B42" s="32" t="s">
        <v>33</v>
      </c>
      <c r="C42" s="32" t="s">
        <v>107</v>
      </c>
      <c r="D42" s="37">
        <v>2296844.92</v>
      </c>
      <c r="E42" s="37">
        <v>111307.36</v>
      </c>
      <c r="F42" s="37">
        <v>49483.47</v>
      </c>
      <c r="G42" s="86">
        <f t="shared" si="0"/>
        <v>2457635.75</v>
      </c>
    </row>
    <row r="43" spans="1:7" ht="15.6" x14ac:dyDescent="0.3">
      <c r="A43" s="32">
        <v>41</v>
      </c>
      <c r="B43" s="32" t="s">
        <v>33</v>
      </c>
      <c r="C43" s="32" t="s">
        <v>108</v>
      </c>
      <c r="D43" s="37">
        <v>3032485.98</v>
      </c>
      <c r="E43" s="37">
        <v>146957.25</v>
      </c>
      <c r="F43" s="37">
        <v>65332.2</v>
      </c>
      <c r="G43" s="86">
        <f t="shared" si="0"/>
        <v>3244775.43</v>
      </c>
    </row>
    <row r="44" spans="1:7" ht="15.6" x14ac:dyDescent="0.3">
      <c r="A44" s="32">
        <v>42</v>
      </c>
      <c r="B44" s="32" t="s">
        <v>33</v>
      </c>
      <c r="C44" s="32" t="s">
        <v>109</v>
      </c>
      <c r="D44" s="37">
        <v>2324744.94</v>
      </c>
      <c r="E44" s="37">
        <v>112659.43</v>
      </c>
      <c r="F44" s="37">
        <v>50084.55</v>
      </c>
      <c r="G44" s="86">
        <f t="shared" si="0"/>
        <v>2487488.92</v>
      </c>
    </row>
    <row r="45" spans="1:7" ht="15.6" x14ac:dyDescent="0.3">
      <c r="A45" s="32">
        <v>43</v>
      </c>
      <c r="B45" s="32" t="s">
        <v>33</v>
      </c>
      <c r="C45" s="32" t="s">
        <v>110</v>
      </c>
      <c r="D45" s="37">
        <v>3124075.47</v>
      </c>
      <c r="E45" s="37">
        <v>151395.76999999999</v>
      </c>
      <c r="F45" s="37">
        <v>67305.42</v>
      </c>
      <c r="G45" s="86">
        <f t="shared" si="0"/>
        <v>3342776.66</v>
      </c>
    </row>
    <row r="46" spans="1:7" ht="15.6" x14ac:dyDescent="0.3">
      <c r="A46" s="32">
        <v>44</v>
      </c>
      <c r="B46" s="32" t="s">
        <v>33</v>
      </c>
      <c r="C46" s="32" t="s">
        <v>111</v>
      </c>
      <c r="D46" s="37">
        <v>2722983.69</v>
      </c>
      <c r="E46" s="37">
        <v>131958.47</v>
      </c>
      <c r="F46" s="37">
        <v>58664.25</v>
      </c>
      <c r="G46" s="86">
        <f t="shared" si="0"/>
        <v>2913606.41</v>
      </c>
    </row>
    <row r="47" spans="1:7" ht="15.6" x14ac:dyDescent="0.3">
      <c r="A47" s="32">
        <v>45</v>
      </c>
      <c r="B47" s="32" t="s">
        <v>33</v>
      </c>
      <c r="C47" s="32" t="s">
        <v>112</v>
      </c>
      <c r="D47" s="37">
        <v>3088337.75</v>
      </c>
      <c r="E47" s="37">
        <v>149663.89000000001</v>
      </c>
      <c r="F47" s="37">
        <v>66535.48</v>
      </c>
      <c r="G47" s="86">
        <f t="shared" si="0"/>
        <v>3304537.12</v>
      </c>
    </row>
    <row r="48" spans="1:7" ht="15.6" x14ac:dyDescent="0.3">
      <c r="A48" s="32">
        <v>46</v>
      </c>
      <c r="B48" s="32" t="s">
        <v>33</v>
      </c>
      <c r="C48" s="32" t="s">
        <v>113</v>
      </c>
      <c r="D48" s="37">
        <v>2474527.71</v>
      </c>
      <c r="E48" s="37">
        <v>119918.05</v>
      </c>
      <c r="F48" s="37">
        <v>53311.49</v>
      </c>
      <c r="G48" s="86">
        <f t="shared" si="0"/>
        <v>2647757.25</v>
      </c>
    </row>
    <row r="49" spans="1:7" ht="15.6" x14ac:dyDescent="0.3">
      <c r="A49" s="32">
        <v>47</v>
      </c>
      <c r="B49" s="32" t="s">
        <v>33</v>
      </c>
      <c r="C49" s="32" t="s">
        <v>114</v>
      </c>
      <c r="D49" s="37">
        <v>2871775.03</v>
      </c>
      <c r="E49" s="37">
        <v>139169.04</v>
      </c>
      <c r="F49" s="37">
        <v>61869.83</v>
      </c>
      <c r="G49" s="86">
        <f t="shared" si="0"/>
        <v>3072813.9</v>
      </c>
    </row>
    <row r="50" spans="1:7" ht="15.6" x14ac:dyDescent="0.3">
      <c r="A50" s="32">
        <v>48</v>
      </c>
      <c r="B50" s="32" t="s">
        <v>33</v>
      </c>
      <c r="C50" s="32" t="s">
        <v>115</v>
      </c>
      <c r="D50" s="37">
        <v>3124358.29</v>
      </c>
      <c r="E50" s="37">
        <v>151409.48000000001</v>
      </c>
      <c r="F50" s="37">
        <v>67311.509999999995</v>
      </c>
      <c r="G50" s="86">
        <f t="shared" si="0"/>
        <v>3343079.28</v>
      </c>
    </row>
    <row r="51" spans="1:7" ht="15.6" x14ac:dyDescent="0.3">
      <c r="A51" s="32">
        <v>49</v>
      </c>
      <c r="B51" s="32" t="s">
        <v>33</v>
      </c>
      <c r="C51" s="32" t="s">
        <v>116</v>
      </c>
      <c r="D51" s="37">
        <v>2404592.65</v>
      </c>
      <c r="E51" s="37">
        <v>116528.93</v>
      </c>
      <c r="F51" s="37">
        <v>51804.800000000003</v>
      </c>
      <c r="G51" s="86">
        <f t="shared" si="0"/>
        <v>2572926.38</v>
      </c>
    </row>
    <row r="52" spans="1:7" ht="15.6" x14ac:dyDescent="0.3">
      <c r="A52" s="32">
        <v>50</v>
      </c>
      <c r="B52" s="32" t="s">
        <v>33</v>
      </c>
      <c r="C52" s="32" t="s">
        <v>117</v>
      </c>
      <c r="D52" s="37">
        <v>2844201.02</v>
      </c>
      <c r="E52" s="37">
        <v>137832.78</v>
      </c>
      <c r="F52" s="37">
        <v>61275.77</v>
      </c>
      <c r="G52" s="86">
        <f t="shared" si="0"/>
        <v>3043309.57</v>
      </c>
    </row>
    <row r="53" spans="1:7" ht="15.6" x14ac:dyDescent="0.3">
      <c r="A53" s="32">
        <v>51</v>
      </c>
      <c r="B53" s="32" t="s">
        <v>33</v>
      </c>
      <c r="C53" s="32" t="s">
        <v>118</v>
      </c>
      <c r="D53" s="37">
        <v>2845002.92</v>
      </c>
      <c r="E53" s="37">
        <v>137871.64000000001</v>
      </c>
      <c r="F53" s="37">
        <v>61293.05</v>
      </c>
      <c r="G53" s="86">
        <f t="shared" si="0"/>
        <v>3044167.61</v>
      </c>
    </row>
    <row r="54" spans="1:7" ht="15.6" x14ac:dyDescent="0.3">
      <c r="A54" s="32">
        <v>52</v>
      </c>
      <c r="B54" s="32" t="s">
        <v>33</v>
      </c>
      <c r="C54" s="32" t="s">
        <v>119</v>
      </c>
      <c r="D54" s="37">
        <v>2934197.29</v>
      </c>
      <c r="E54" s="37">
        <v>142194.09</v>
      </c>
      <c r="F54" s="37">
        <v>63214.66</v>
      </c>
      <c r="G54" s="86">
        <f t="shared" si="0"/>
        <v>3139606.04</v>
      </c>
    </row>
    <row r="55" spans="1:7" ht="15.6" x14ac:dyDescent="0.3">
      <c r="A55" s="32">
        <v>53</v>
      </c>
      <c r="B55" s="32" t="s">
        <v>33</v>
      </c>
      <c r="C55" s="32" t="s">
        <v>120</v>
      </c>
      <c r="D55" s="37">
        <v>2680676.77</v>
      </c>
      <c r="E55" s="37">
        <v>129908.23</v>
      </c>
      <c r="F55" s="37">
        <v>57752.79</v>
      </c>
      <c r="G55" s="86">
        <f t="shared" si="0"/>
        <v>2868337.79</v>
      </c>
    </row>
    <row r="56" spans="1:7" ht="15.6" x14ac:dyDescent="0.3">
      <c r="A56" s="32">
        <v>54</v>
      </c>
      <c r="B56" s="32" t="s">
        <v>33</v>
      </c>
      <c r="C56" s="32" t="s">
        <v>121</v>
      </c>
      <c r="D56" s="37">
        <v>2737106.03</v>
      </c>
      <c r="E56" s="37">
        <v>132642.85</v>
      </c>
      <c r="F56" s="37">
        <v>58968.51</v>
      </c>
      <c r="G56" s="86">
        <f t="shared" si="0"/>
        <v>2928717.3899999997</v>
      </c>
    </row>
    <row r="57" spans="1:7" ht="15.6" x14ac:dyDescent="0.3">
      <c r="A57" s="32">
        <v>55</v>
      </c>
      <c r="B57" s="32" t="s">
        <v>33</v>
      </c>
      <c r="C57" s="32" t="s">
        <v>122</v>
      </c>
      <c r="D57" s="37">
        <v>2554925.77</v>
      </c>
      <c r="E57" s="37">
        <v>123814.22</v>
      </c>
      <c r="F57" s="37">
        <v>55043.59</v>
      </c>
      <c r="G57" s="86">
        <f t="shared" si="0"/>
        <v>2733783.58</v>
      </c>
    </row>
    <row r="58" spans="1:7" ht="15.6" x14ac:dyDescent="0.3">
      <c r="A58" s="32">
        <v>56</v>
      </c>
      <c r="B58" s="32" t="s">
        <v>33</v>
      </c>
      <c r="C58" s="32" t="s">
        <v>123</v>
      </c>
      <c r="D58" s="37">
        <v>3174251.53</v>
      </c>
      <c r="E58" s="37">
        <v>153827.35</v>
      </c>
      <c r="F58" s="37">
        <v>68386.42</v>
      </c>
      <c r="G58" s="86">
        <f t="shared" si="0"/>
        <v>3396465.3</v>
      </c>
    </row>
    <row r="59" spans="1:7" ht="15.6" x14ac:dyDescent="0.3">
      <c r="A59" s="32">
        <v>57</v>
      </c>
      <c r="B59" s="32" t="s">
        <v>33</v>
      </c>
      <c r="C59" s="32" t="s">
        <v>124</v>
      </c>
      <c r="D59" s="37">
        <v>2648677.88</v>
      </c>
      <c r="E59" s="37">
        <v>128357.54</v>
      </c>
      <c r="F59" s="37">
        <v>57063.4</v>
      </c>
      <c r="G59" s="86">
        <f t="shared" si="0"/>
        <v>2834098.82</v>
      </c>
    </row>
    <row r="60" spans="1:7" ht="15.6" x14ac:dyDescent="0.3">
      <c r="A60" s="32">
        <v>58</v>
      </c>
      <c r="B60" s="32" t="s">
        <v>33</v>
      </c>
      <c r="C60" s="32" t="s">
        <v>125</v>
      </c>
      <c r="D60" s="37">
        <v>2786850.75</v>
      </c>
      <c r="E60" s="37">
        <v>135053.53</v>
      </c>
      <c r="F60" s="37">
        <v>60040.21</v>
      </c>
      <c r="G60" s="86">
        <f t="shared" si="0"/>
        <v>2981944.4899999998</v>
      </c>
    </row>
    <row r="61" spans="1:7" ht="15.6" x14ac:dyDescent="0.3">
      <c r="A61" s="32">
        <v>59</v>
      </c>
      <c r="B61" s="32" t="s">
        <v>33</v>
      </c>
      <c r="C61" s="32" t="s">
        <v>126</v>
      </c>
      <c r="D61" s="37">
        <v>2898729.56</v>
      </c>
      <c r="E61" s="37">
        <v>140475.29</v>
      </c>
      <c r="F61" s="37">
        <v>62450.54</v>
      </c>
      <c r="G61" s="86">
        <f t="shared" si="0"/>
        <v>3101655.39</v>
      </c>
    </row>
    <row r="62" spans="1:7" ht="15.6" x14ac:dyDescent="0.3">
      <c r="A62" s="32">
        <v>60</v>
      </c>
      <c r="B62" s="32" t="s">
        <v>33</v>
      </c>
      <c r="C62" s="32" t="s">
        <v>127</v>
      </c>
      <c r="D62" s="37">
        <v>2491533.92</v>
      </c>
      <c r="E62" s="37">
        <v>120742.18</v>
      </c>
      <c r="F62" s="37">
        <v>53677.87</v>
      </c>
      <c r="G62" s="86">
        <f t="shared" si="0"/>
        <v>2665953.9700000002</v>
      </c>
    </row>
    <row r="63" spans="1:7" ht="15.6" x14ac:dyDescent="0.3">
      <c r="A63" s="32">
        <v>61</v>
      </c>
      <c r="B63" s="32" t="s">
        <v>33</v>
      </c>
      <c r="C63" s="32" t="s">
        <v>128</v>
      </c>
      <c r="D63" s="37">
        <v>2601646.1</v>
      </c>
      <c r="E63" s="37">
        <v>126078.33</v>
      </c>
      <c r="F63" s="37">
        <v>56050.14</v>
      </c>
      <c r="G63" s="86">
        <f t="shared" si="0"/>
        <v>2783774.5700000003</v>
      </c>
    </row>
    <row r="64" spans="1:7" ht="15.6" x14ac:dyDescent="0.3">
      <c r="A64" s="32">
        <v>62</v>
      </c>
      <c r="B64" s="32" t="s">
        <v>33</v>
      </c>
      <c r="C64" s="32" t="s">
        <v>129</v>
      </c>
      <c r="D64" s="37">
        <v>2664817.31</v>
      </c>
      <c r="E64" s="37">
        <v>129139.67</v>
      </c>
      <c r="F64" s="37">
        <v>57411.11</v>
      </c>
      <c r="G64" s="86">
        <f t="shared" si="0"/>
        <v>2851368.09</v>
      </c>
    </row>
    <row r="65" spans="1:7" ht="15.6" x14ac:dyDescent="0.3">
      <c r="A65" s="32">
        <v>63</v>
      </c>
      <c r="B65" s="32" t="s">
        <v>33</v>
      </c>
      <c r="C65" s="32" t="s">
        <v>130</v>
      </c>
      <c r="D65" s="37">
        <v>3139745.11</v>
      </c>
      <c r="E65" s="37">
        <v>152155.14000000001</v>
      </c>
      <c r="F65" s="37">
        <v>67643.009999999995</v>
      </c>
      <c r="G65" s="86">
        <f t="shared" si="0"/>
        <v>3359543.26</v>
      </c>
    </row>
    <row r="66" spans="1:7" ht="15.6" x14ac:dyDescent="0.3">
      <c r="A66" s="32">
        <v>64</v>
      </c>
      <c r="B66" s="32" t="s">
        <v>33</v>
      </c>
      <c r="C66" s="32" t="s">
        <v>131</v>
      </c>
      <c r="D66" s="37">
        <v>2338817.2000000002</v>
      </c>
      <c r="E66" s="37">
        <v>113341.38</v>
      </c>
      <c r="F66" s="37">
        <v>50387.73</v>
      </c>
      <c r="G66" s="86">
        <f t="shared" si="0"/>
        <v>2502546.31</v>
      </c>
    </row>
    <row r="67" spans="1:7" ht="15.6" x14ac:dyDescent="0.3">
      <c r="A67" s="32">
        <v>65</v>
      </c>
      <c r="B67" s="32" t="s">
        <v>33</v>
      </c>
      <c r="C67" s="32" t="s">
        <v>132</v>
      </c>
      <c r="D67" s="37">
        <v>2869747.8</v>
      </c>
      <c r="E67" s="37">
        <v>139070.79999999999</v>
      </c>
      <c r="F67" s="37">
        <v>61826.15</v>
      </c>
      <c r="G67" s="86">
        <f t="shared" si="0"/>
        <v>3070644.7499999995</v>
      </c>
    </row>
    <row r="68" spans="1:7" ht="15.6" x14ac:dyDescent="0.3">
      <c r="A68" s="32">
        <v>66</v>
      </c>
      <c r="B68" s="32" t="s">
        <v>33</v>
      </c>
      <c r="C68" s="32" t="s">
        <v>133</v>
      </c>
      <c r="D68" s="37">
        <v>2339650.08</v>
      </c>
      <c r="E68" s="37">
        <v>113381.74</v>
      </c>
      <c r="F68" s="37">
        <v>50405.67</v>
      </c>
      <c r="G68" s="86">
        <f t="shared" ref="G68:G131" si="1">D68+E68+F68</f>
        <v>2503437.4900000002</v>
      </c>
    </row>
    <row r="69" spans="1:7" ht="15.6" x14ac:dyDescent="0.3">
      <c r="A69" s="32">
        <v>67</v>
      </c>
      <c r="B69" s="32" t="s">
        <v>33</v>
      </c>
      <c r="C69" s="32" t="s">
        <v>134</v>
      </c>
      <c r="D69" s="37">
        <v>3051279.3</v>
      </c>
      <c r="E69" s="37">
        <v>147868</v>
      </c>
      <c r="F69" s="37">
        <v>65737.09</v>
      </c>
      <c r="G69" s="86">
        <f t="shared" si="1"/>
        <v>3264884.3899999997</v>
      </c>
    </row>
    <row r="70" spans="1:7" ht="15.6" x14ac:dyDescent="0.3">
      <c r="A70" s="32">
        <v>68</v>
      </c>
      <c r="B70" s="32" t="s">
        <v>33</v>
      </c>
      <c r="C70" s="32" t="s">
        <v>135</v>
      </c>
      <c r="D70" s="37">
        <v>2524783.41</v>
      </c>
      <c r="E70" s="37">
        <v>122353.49</v>
      </c>
      <c r="F70" s="37">
        <v>54394.2</v>
      </c>
      <c r="G70" s="86">
        <f t="shared" si="1"/>
        <v>2701531.1000000006</v>
      </c>
    </row>
    <row r="71" spans="1:7" ht="15.6" x14ac:dyDescent="0.3">
      <c r="A71" s="32">
        <v>69</v>
      </c>
      <c r="B71" s="32" t="s">
        <v>33</v>
      </c>
      <c r="C71" s="32" t="s">
        <v>136</v>
      </c>
      <c r="D71" s="37">
        <v>3816333.25</v>
      </c>
      <c r="E71" s="37">
        <v>184943.26</v>
      </c>
      <c r="F71" s="37">
        <v>82219.490000000005</v>
      </c>
      <c r="G71" s="86">
        <f t="shared" si="1"/>
        <v>4083496</v>
      </c>
    </row>
    <row r="72" spans="1:7" ht="15.6" x14ac:dyDescent="0.3">
      <c r="A72" s="32">
        <v>70</v>
      </c>
      <c r="B72" s="32" t="s">
        <v>34</v>
      </c>
      <c r="C72" s="32" t="s">
        <v>137</v>
      </c>
      <c r="D72" s="37">
        <v>4292526.59</v>
      </c>
      <c r="E72" s="37">
        <v>208020.06</v>
      </c>
      <c r="F72" s="37">
        <v>92478.65</v>
      </c>
      <c r="G72" s="86">
        <f t="shared" si="1"/>
        <v>4593025.3</v>
      </c>
    </row>
    <row r="73" spans="1:7" ht="15.6" x14ac:dyDescent="0.3">
      <c r="A73" s="32">
        <v>71</v>
      </c>
      <c r="B73" s="32" t="s">
        <v>34</v>
      </c>
      <c r="C73" s="32" t="s">
        <v>138</v>
      </c>
      <c r="D73" s="37">
        <v>2823009.79</v>
      </c>
      <c r="E73" s="37">
        <v>136805.82999999999</v>
      </c>
      <c r="F73" s="37">
        <v>60819.23</v>
      </c>
      <c r="G73" s="86">
        <f t="shared" si="1"/>
        <v>3020634.85</v>
      </c>
    </row>
    <row r="74" spans="1:7" ht="15.6" x14ac:dyDescent="0.3">
      <c r="A74" s="32">
        <v>72</v>
      </c>
      <c r="B74" s="32" t="s">
        <v>34</v>
      </c>
      <c r="C74" s="32" t="s">
        <v>139</v>
      </c>
      <c r="D74" s="37">
        <v>2904078.75</v>
      </c>
      <c r="E74" s="37">
        <v>140734.51</v>
      </c>
      <c r="F74" s="37">
        <v>62565.78</v>
      </c>
      <c r="G74" s="86">
        <f t="shared" si="1"/>
        <v>3107379.0399999996</v>
      </c>
    </row>
    <row r="75" spans="1:7" ht="15.6" x14ac:dyDescent="0.3">
      <c r="A75" s="32">
        <v>73</v>
      </c>
      <c r="B75" s="32" t="s">
        <v>34</v>
      </c>
      <c r="C75" s="32" t="s">
        <v>140</v>
      </c>
      <c r="D75" s="37">
        <v>3510145.71</v>
      </c>
      <c r="E75" s="37">
        <v>170105.11</v>
      </c>
      <c r="F75" s="37">
        <v>75622.960000000006</v>
      </c>
      <c r="G75" s="86">
        <f t="shared" si="1"/>
        <v>3755873.78</v>
      </c>
    </row>
    <row r="76" spans="1:7" ht="15.6" x14ac:dyDescent="0.3">
      <c r="A76" s="32">
        <v>74</v>
      </c>
      <c r="B76" s="32" t="s">
        <v>34</v>
      </c>
      <c r="C76" s="32" t="s">
        <v>141</v>
      </c>
      <c r="D76" s="37">
        <v>2665841.4700000002</v>
      </c>
      <c r="E76" s="37">
        <v>129189.3</v>
      </c>
      <c r="F76" s="37">
        <v>57433.17</v>
      </c>
      <c r="G76" s="86">
        <f t="shared" si="1"/>
        <v>2852463.94</v>
      </c>
    </row>
    <row r="77" spans="1:7" ht="15.6" x14ac:dyDescent="0.3">
      <c r="A77" s="32">
        <v>75</v>
      </c>
      <c r="B77" s="32" t="s">
        <v>34</v>
      </c>
      <c r="C77" s="32" t="s">
        <v>142</v>
      </c>
      <c r="D77" s="37">
        <v>3068977.99</v>
      </c>
      <c r="E77" s="37">
        <v>148725.69</v>
      </c>
      <c r="F77" s="37">
        <v>66118.39</v>
      </c>
      <c r="G77" s="86">
        <f t="shared" si="1"/>
        <v>3283822.0700000003</v>
      </c>
    </row>
    <row r="78" spans="1:7" ht="15.6" x14ac:dyDescent="0.3">
      <c r="A78" s="32">
        <v>76</v>
      </c>
      <c r="B78" s="32" t="s">
        <v>34</v>
      </c>
      <c r="C78" s="32" t="s">
        <v>143</v>
      </c>
      <c r="D78" s="37">
        <v>2844250.27</v>
      </c>
      <c r="E78" s="37">
        <v>137835.17000000001</v>
      </c>
      <c r="F78" s="37">
        <v>61276.83</v>
      </c>
      <c r="G78" s="86">
        <f t="shared" si="1"/>
        <v>3043362.27</v>
      </c>
    </row>
    <row r="79" spans="1:7" ht="15.6" x14ac:dyDescent="0.3">
      <c r="A79" s="32">
        <v>77</v>
      </c>
      <c r="B79" s="32" t="s">
        <v>34</v>
      </c>
      <c r="C79" s="32" t="s">
        <v>144</v>
      </c>
      <c r="D79" s="37">
        <v>2543113.15</v>
      </c>
      <c r="E79" s="37">
        <v>123241.76</v>
      </c>
      <c r="F79" s="37">
        <v>54789.1</v>
      </c>
      <c r="G79" s="86">
        <f t="shared" si="1"/>
        <v>2721144.01</v>
      </c>
    </row>
    <row r="80" spans="1:7" ht="15.6" x14ac:dyDescent="0.3">
      <c r="A80" s="32">
        <v>78</v>
      </c>
      <c r="B80" s="32" t="s">
        <v>34</v>
      </c>
      <c r="C80" s="32" t="s">
        <v>145</v>
      </c>
      <c r="D80" s="37">
        <v>2824603.87</v>
      </c>
      <c r="E80" s="37">
        <v>136883.07999999999</v>
      </c>
      <c r="F80" s="37">
        <v>60853.57</v>
      </c>
      <c r="G80" s="86">
        <f t="shared" si="1"/>
        <v>3022340.52</v>
      </c>
    </row>
    <row r="81" spans="1:7" ht="15.6" x14ac:dyDescent="0.3">
      <c r="A81" s="32">
        <v>79</v>
      </c>
      <c r="B81" s="32" t="s">
        <v>34</v>
      </c>
      <c r="C81" s="32" t="s">
        <v>146</v>
      </c>
      <c r="D81" s="37">
        <v>4468625.1399999997</v>
      </c>
      <c r="E81" s="37">
        <v>216553.97</v>
      </c>
      <c r="F81" s="37">
        <v>96272.54</v>
      </c>
      <c r="G81" s="86">
        <f t="shared" si="1"/>
        <v>4781451.6499999994</v>
      </c>
    </row>
    <row r="82" spans="1:7" ht="15.6" x14ac:dyDescent="0.3">
      <c r="A82" s="32">
        <v>80</v>
      </c>
      <c r="B82" s="32" t="s">
        <v>34</v>
      </c>
      <c r="C82" s="32" t="s">
        <v>147</v>
      </c>
      <c r="D82" s="37">
        <v>3105699.87</v>
      </c>
      <c r="E82" s="37">
        <v>150505.26999999999</v>
      </c>
      <c r="F82" s="37">
        <v>66909.53</v>
      </c>
      <c r="G82" s="86">
        <f t="shared" si="1"/>
        <v>3323114.67</v>
      </c>
    </row>
    <row r="83" spans="1:7" ht="15.6" x14ac:dyDescent="0.3">
      <c r="A83" s="32">
        <v>81</v>
      </c>
      <c r="B83" s="32" t="s">
        <v>34</v>
      </c>
      <c r="C83" s="32" t="s">
        <v>148</v>
      </c>
      <c r="D83" s="37">
        <v>3797029.91</v>
      </c>
      <c r="E83" s="37">
        <v>184007.8</v>
      </c>
      <c r="F83" s="37">
        <v>81803.62</v>
      </c>
      <c r="G83" s="86">
        <f t="shared" si="1"/>
        <v>4062841.33</v>
      </c>
    </row>
    <row r="84" spans="1:7" ht="15.6" x14ac:dyDescent="0.3">
      <c r="A84" s="32">
        <v>82</v>
      </c>
      <c r="B84" s="32" t="s">
        <v>34</v>
      </c>
      <c r="C84" s="32" t="s">
        <v>149</v>
      </c>
      <c r="D84" s="37">
        <v>2789847.81</v>
      </c>
      <c r="E84" s="37">
        <v>135198.76999999999</v>
      </c>
      <c r="F84" s="37">
        <v>60104.78</v>
      </c>
      <c r="G84" s="86">
        <f t="shared" si="1"/>
        <v>2985151.36</v>
      </c>
    </row>
    <row r="85" spans="1:7" ht="15.6" x14ac:dyDescent="0.3">
      <c r="A85" s="32">
        <v>83</v>
      </c>
      <c r="B85" s="32" t="s">
        <v>34</v>
      </c>
      <c r="C85" s="32" t="s">
        <v>150</v>
      </c>
      <c r="D85" s="37">
        <v>2766150.71</v>
      </c>
      <c r="E85" s="37">
        <v>134050.38</v>
      </c>
      <c r="F85" s="37">
        <v>59594.25</v>
      </c>
      <c r="G85" s="86">
        <f t="shared" si="1"/>
        <v>2959795.34</v>
      </c>
    </row>
    <row r="86" spans="1:7" ht="15.6" x14ac:dyDescent="0.3">
      <c r="A86" s="32">
        <v>84</v>
      </c>
      <c r="B86" s="32" t="s">
        <v>34</v>
      </c>
      <c r="C86" s="32" t="s">
        <v>151</v>
      </c>
      <c r="D86" s="37">
        <v>3319986.56</v>
      </c>
      <c r="E86" s="37">
        <v>160889.81</v>
      </c>
      <c r="F86" s="37">
        <v>71526.149999999994</v>
      </c>
      <c r="G86" s="86">
        <f t="shared" si="1"/>
        <v>3552402.52</v>
      </c>
    </row>
    <row r="87" spans="1:7" ht="15.6" x14ac:dyDescent="0.3">
      <c r="A87" s="32">
        <v>85</v>
      </c>
      <c r="B87" s="32" t="s">
        <v>34</v>
      </c>
      <c r="C87" s="32" t="s">
        <v>152</v>
      </c>
      <c r="D87" s="37">
        <v>3172341.1</v>
      </c>
      <c r="E87" s="37">
        <v>153734.76999999999</v>
      </c>
      <c r="F87" s="37">
        <v>68345.259999999995</v>
      </c>
      <c r="G87" s="86">
        <f t="shared" si="1"/>
        <v>3394421.13</v>
      </c>
    </row>
    <row r="88" spans="1:7" ht="15.6" x14ac:dyDescent="0.3">
      <c r="A88" s="32">
        <v>86</v>
      </c>
      <c r="B88" s="32" t="s">
        <v>34</v>
      </c>
      <c r="C88" s="32" t="s">
        <v>153</v>
      </c>
      <c r="D88" s="37">
        <v>2657545.59</v>
      </c>
      <c r="E88" s="37">
        <v>128787.27</v>
      </c>
      <c r="F88" s="37">
        <v>57254.45</v>
      </c>
      <c r="G88" s="86">
        <f t="shared" si="1"/>
        <v>2843587.31</v>
      </c>
    </row>
    <row r="89" spans="1:7" ht="15.6" x14ac:dyDescent="0.3">
      <c r="A89" s="32">
        <v>87</v>
      </c>
      <c r="B89" s="32" t="s">
        <v>34</v>
      </c>
      <c r="C89" s="32" t="s">
        <v>154</v>
      </c>
      <c r="D89" s="37">
        <v>2753701.25</v>
      </c>
      <c r="E89" s="37">
        <v>133447.07</v>
      </c>
      <c r="F89" s="37">
        <v>59326.03</v>
      </c>
      <c r="G89" s="86">
        <f t="shared" si="1"/>
        <v>2946474.3499999996</v>
      </c>
    </row>
    <row r="90" spans="1:7" ht="15.6" x14ac:dyDescent="0.3">
      <c r="A90" s="32">
        <v>88</v>
      </c>
      <c r="B90" s="32" t="s">
        <v>34</v>
      </c>
      <c r="C90" s="32" t="s">
        <v>155</v>
      </c>
      <c r="D90" s="37">
        <v>2973763.54</v>
      </c>
      <c r="E90" s="37">
        <v>144111.51</v>
      </c>
      <c r="F90" s="37">
        <v>64067.08</v>
      </c>
      <c r="G90" s="86">
        <f t="shared" si="1"/>
        <v>3181942.13</v>
      </c>
    </row>
    <row r="91" spans="1:7" ht="15.6" x14ac:dyDescent="0.3">
      <c r="A91" s="32">
        <v>89</v>
      </c>
      <c r="B91" s="32" t="s">
        <v>34</v>
      </c>
      <c r="C91" s="32" t="s">
        <v>156</v>
      </c>
      <c r="D91" s="37">
        <v>3009373.51</v>
      </c>
      <c r="E91" s="37">
        <v>145837.20000000001</v>
      </c>
      <c r="F91" s="37">
        <v>64834.27</v>
      </c>
      <c r="G91" s="86">
        <f t="shared" si="1"/>
        <v>3220044.98</v>
      </c>
    </row>
    <row r="92" spans="1:7" ht="15.6" x14ac:dyDescent="0.3">
      <c r="A92" s="32">
        <v>90</v>
      </c>
      <c r="B92" s="32" t="s">
        <v>34</v>
      </c>
      <c r="C92" s="32" t="s">
        <v>157</v>
      </c>
      <c r="D92" s="37">
        <v>2889441.73</v>
      </c>
      <c r="E92" s="37">
        <v>140025.19</v>
      </c>
      <c r="F92" s="37">
        <v>62250.44</v>
      </c>
      <c r="G92" s="86">
        <f t="shared" si="1"/>
        <v>3091717.36</v>
      </c>
    </row>
    <row r="93" spans="1:7" ht="15.6" x14ac:dyDescent="0.3">
      <c r="A93" s="32">
        <v>91</v>
      </c>
      <c r="B93" s="32" t="s">
        <v>35</v>
      </c>
      <c r="C93" s="32" t="s">
        <v>158</v>
      </c>
      <c r="D93" s="37">
        <v>4871911.1399999997</v>
      </c>
      <c r="E93" s="37">
        <v>236097.61</v>
      </c>
      <c r="F93" s="37">
        <v>104960.98</v>
      </c>
      <c r="G93" s="86">
        <f t="shared" si="1"/>
        <v>5212969.7300000004</v>
      </c>
    </row>
    <row r="94" spans="1:7" ht="15.6" x14ac:dyDescent="0.3">
      <c r="A94" s="32">
        <v>92</v>
      </c>
      <c r="B94" s="32" t="s">
        <v>35</v>
      </c>
      <c r="C94" s="32" t="s">
        <v>35</v>
      </c>
      <c r="D94" s="37">
        <v>5883345.8200000003</v>
      </c>
      <c r="E94" s="37">
        <v>285112.73</v>
      </c>
      <c r="F94" s="37">
        <v>126751.43</v>
      </c>
      <c r="G94" s="86">
        <f t="shared" si="1"/>
        <v>6295209.9800000004</v>
      </c>
    </row>
    <row r="95" spans="1:7" ht="15.6" x14ac:dyDescent="0.3">
      <c r="A95" s="32">
        <v>93</v>
      </c>
      <c r="B95" s="32" t="s">
        <v>35</v>
      </c>
      <c r="C95" s="32" t="s">
        <v>159</v>
      </c>
      <c r="D95" s="37">
        <v>2573060.5</v>
      </c>
      <c r="E95" s="37">
        <v>124693.04</v>
      </c>
      <c r="F95" s="37">
        <v>55434.29</v>
      </c>
      <c r="G95" s="86">
        <f t="shared" si="1"/>
        <v>2753187.83</v>
      </c>
    </row>
    <row r="96" spans="1:7" ht="15.6" x14ac:dyDescent="0.3">
      <c r="A96" s="32">
        <v>94</v>
      </c>
      <c r="B96" s="32" t="s">
        <v>35</v>
      </c>
      <c r="C96" s="32" t="s">
        <v>160</v>
      </c>
      <c r="D96" s="37">
        <v>3040937.11</v>
      </c>
      <c r="E96" s="37">
        <v>147366.79999999999</v>
      </c>
      <c r="F96" s="37">
        <v>65514.27</v>
      </c>
      <c r="G96" s="86">
        <f t="shared" si="1"/>
        <v>3253818.1799999997</v>
      </c>
    </row>
    <row r="97" spans="1:7" ht="15.6" x14ac:dyDescent="0.3">
      <c r="A97" s="32">
        <v>95</v>
      </c>
      <c r="B97" s="32" t="s">
        <v>35</v>
      </c>
      <c r="C97" s="32" t="s">
        <v>161</v>
      </c>
      <c r="D97" s="37">
        <v>3857553.96</v>
      </c>
      <c r="E97" s="37">
        <v>186940.86</v>
      </c>
      <c r="F97" s="37">
        <v>83107.56</v>
      </c>
      <c r="G97" s="86">
        <f t="shared" si="1"/>
        <v>4127602.38</v>
      </c>
    </row>
    <row r="98" spans="1:7" ht="15.6" x14ac:dyDescent="0.3">
      <c r="A98" s="32">
        <v>96</v>
      </c>
      <c r="B98" s="32" t="s">
        <v>35</v>
      </c>
      <c r="C98" s="32" t="s">
        <v>162</v>
      </c>
      <c r="D98" s="37">
        <v>2554413.4500000002</v>
      </c>
      <c r="E98" s="37">
        <v>123789.39</v>
      </c>
      <c r="F98" s="37">
        <v>55032.56</v>
      </c>
      <c r="G98" s="86">
        <f t="shared" si="1"/>
        <v>2733235.4000000004</v>
      </c>
    </row>
    <row r="99" spans="1:7" ht="15.6" x14ac:dyDescent="0.3">
      <c r="A99" s="32">
        <v>97</v>
      </c>
      <c r="B99" s="32" t="s">
        <v>35</v>
      </c>
      <c r="C99" s="32" t="s">
        <v>163</v>
      </c>
      <c r="D99" s="37">
        <v>4075239.49</v>
      </c>
      <c r="E99" s="37">
        <v>197490.11</v>
      </c>
      <c r="F99" s="37">
        <v>87797.4</v>
      </c>
      <c r="G99" s="86">
        <f t="shared" si="1"/>
        <v>4360527.0000000009</v>
      </c>
    </row>
    <row r="100" spans="1:7" ht="15.6" x14ac:dyDescent="0.3">
      <c r="A100" s="32">
        <v>98</v>
      </c>
      <c r="B100" s="32" t="s">
        <v>35</v>
      </c>
      <c r="C100" s="32" t="s">
        <v>164</v>
      </c>
      <c r="D100" s="37">
        <v>4113835.5</v>
      </c>
      <c r="E100" s="37">
        <v>199360.51</v>
      </c>
      <c r="F100" s="37">
        <v>88628.91</v>
      </c>
      <c r="G100" s="86">
        <f t="shared" si="1"/>
        <v>4401824.92</v>
      </c>
    </row>
    <row r="101" spans="1:7" ht="15.6" x14ac:dyDescent="0.3">
      <c r="A101" s="32">
        <v>99</v>
      </c>
      <c r="B101" s="32" t="s">
        <v>35</v>
      </c>
      <c r="C101" s="32" t="s">
        <v>165</v>
      </c>
      <c r="D101" s="37">
        <v>2893627.94</v>
      </c>
      <c r="E101" s="37">
        <v>140228.06</v>
      </c>
      <c r="F101" s="37">
        <v>62340.63</v>
      </c>
      <c r="G101" s="86">
        <f t="shared" si="1"/>
        <v>3096196.63</v>
      </c>
    </row>
    <row r="102" spans="1:7" ht="15.6" x14ac:dyDescent="0.3">
      <c r="A102" s="32">
        <v>100</v>
      </c>
      <c r="B102" s="32" t="s">
        <v>35</v>
      </c>
      <c r="C102" s="32" t="s">
        <v>166</v>
      </c>
      <c r="D102" s="37">
        <v>3314048.49</v>
      </c>
      <c r="E102" s="37">
        <v>160602.04999999999</v>
      </c>
      <c r="F102" s="37">
        <v>71398.22</v>
      </c>
      <c r="G102" s="86">
        <f t="shared" si="1"/>
        <v>3546048.7600000002</v>
      </c>
    </row>
    <row r="103" spans="1:7" ht="15.6" x14ac:dyDescent="0.3">
      <c r="A103" s="32">
        <v>101</v>
      </c>
      <c r="B103" s="32" t="s">
        <v>35</v>
      </c>
      <c r="C103" s="32" t="s">
        <v>167</v>
      </c>
      <c r="D103" s="37">
        <v>2564305.9300000002</v>
      </c>
      <c r="E103" s="37">
        <v>124268.79</v>
      </c>
      <c r="F103" s="37">
        <v>55245.68</v>
      </c>
      <c r="G103" s="86">
        <f t="shared" si="1"/>
        <v>2743820.4000000004</v>
      </c>
    </row>
    <row r="104" spans="1:7" ht="15.6" x14ac:dyDescent="0.3">
      <c r="A104" s="32">
        <v>102</v>
      </c>
      <c r="B104" s="32" t="s">
        <v>35</v>
      </c>
      <c r="C104" s="32" t="s">
        <v>168</v>
      </c>
      <c r="D104" s="37">
        <v>3971094.95</v>
      </c>
      <c r="E104" s="37">
        <v>192443.17</v>
      </c>
      <c r="F104" s="37">
        <v>85553.69</v>
      </c>
      <c r="G104" s="86">
        <f t="shared" si="1"/>
        <v>4249091.8100000005</v>
      </c>
    </row>
    <row r="105" spans="1:7" ht="15.6" x14ac:dyDescent="0.3">
      <c r="A105" s="32">
        <v>103</v>
      </c>
      <c r="B105" s="32" t="s">
        <v>35</v>
      </c>
      <c r="C105" s="32" t="s">
        <v>169</v>
      </c>
      <c r="D105" s="37">
        <v>3266036.08</v>
      </c>
      <c r="E105" s="37">
        <v>158275.32</v>
      </c>
      <c r="F105" s="37">
        <v>70363.83</v>
      </c>
      <c r="G105" s="86">
        <f t="shared" si="1"/>
        <v>3494675.23</v>
      </c>
    </row>
    <row r="106" spans="1:7" ht="15.6" x14ac:dyDescent="0.3">
      <c r="A106" s="32">
        <v>104</v>
      </c>
      <c r="B106" s="32" t="s">
        <v>35</v>
      </c>
      <c r="C106" s="32" t="s">
        <v>170</v>
      </c>
      <c r="D106" s="37">
        <v>3813703.18</v>
      </c>
      <c r="E106" s="37">
        <v>184815.81</v>
      </c>
      <c r="F106" s="37">
        <v>82162.83</v>
      </c>
      <c r="G106" s="86">
        <f t="shared" si="1"/>
        <v>4080681.8200000003</v>
      </c>
    </row>
    <row r="107" spans="1:7" ht="15.6" x14ac:dyDescent="0.3">
      <c r="A107" s="32">
        <v>105</v>
      </c>
      <c r="B107" s="32" t="s">
        <v>35</v>
      </c>
      <c r="C107" s="32" t="s">
        <v>171</v>
      </c>
      <c r="D107" s="37">
        <v>4887176.28</v>
      </c>
      <c r="E107" s="37">
        <v>236837.37</v>
      </c>
      <c r="F107" s="37">
        <v>105289.85</v>
      </c>
      <c r="G107" s="86">
        <f t="shared" si="1"/>
        <v>5229303.5</v>
      </c>
    </row>
    <row r="108" spans="1:7" ht="15.6" x14ac:dyDescent="0.3">
      <c r="A108" s="32">
        <v>106</v>
      </c>
      <c r="B108" s="32" t="s">
        <v>35</v>
      </c>
      <c r="C108" s="32" t="s">
        <v>172</v>
      </c>
      <c r="D108" s="37">
        <v>3663819</v>
      </c>
      <c r="E108" s="37">
        <v>177552.27</v>
      </c>
      <c r="F108" s="37">
        <v>78933.710000000006</v>
      </c>
      <c r="G108" s="86">
        <f t="shared" si="1"/>
        <v>3920304.98</v>
      </c>
    </row>
    <row r="109" spans="1:7" ht="15.6" x14ac:dyDescent="0.3">
      <c r="A109" s="32">
        <v>107</v>
      </c>
      <c r="B109" s="32" t="s">
        <v>35</v>
      </c>
      <c r="C109" s="32" t="s">
        <v>173</v>
      </c>
      <c r="D109" s="37">
        <v>3603646.92</v>
      </c>
      <c r="E109" s="37">
        <v>174636.27</v>
      </c>
      <c r="F109" s="37">
        <v>77637.36</v>
      </c>
      <c r="G109" s="86">
        <f t="shared" si="1"/>
        <v>3855920.55</v>
      </c>
    </row>
    <row r="110" spans="1:7" ht="15.6" x14ac:dyDescent="0.3">
      <c r="A110" s="32">
        <v>108</v>
      </c>
      <c r="B110" s="32" t="s">
        <v>35</v>
      </c>
      <c r="C110" s="32" t="s">
        <v>174</v>
      </c>
      <c r="D110" s="37">
        <v>5067843.68</v>
      </c>
      <c r="E110" s="37">
        <v>245592.69</v>
      </c>
      <c r="F110" s="37">
        <v>109182.17</v>
      </c>
      <c r="G110" s="86">
        <f t="shared" si="1"/>
        <v>5422618.54</v>
      </c>
    </row>
    <row r="111" spans="1:7" ht="15.6" x14ac:dyDescent="0.3">
      <c r="A111" s="32">
        <v>109</v>
      </c>
      <c r="B111" s="32" t="s">
        <v>35</v>
      </c>
      <c r="C111" s="32" t="s">
        <v>175</v>
      </c>
      <c r="D111" s="37">
        <v>2820548.89</v>
      </c>
      <c r="E111" s="37">
        <v>136686.57</v>
      </c>
      <c r="F111" s="37">
        <v>60766.21</v>
      </c>
      <c r="G111" s="86">
        <f t="shared" si="1"/>
        <v>3018001.67</v>
      </c>
    </row>
    <row r="112" spans="1:7" ht="15.6" x14ac:dyDescent="0.3">
      <c r="A112" s="32">
        <v>110</v>
      </c>
      <c r="B112" s="32" t="s">
        <v>35</v>
      </c>
      <c r="C112" s="32" t="s">
        <v>176</v>
      </c>
      <c r="D112" s="37">
        <v>3156111.65</v>
      </c>
      <c r="E112" s="37">
        <v>152948.28</v>
      </c>
      <c r="F112" s="37">
        <v>67995.61</v>
      </c>
      <c r="G112" s="86">
        <f t="shared" si="1"/>
        <v>3377055.5399999996</v>
      </c>
    </row>
    <row r="113" spans="1:7" ht="15.6" x14ac:dyDescent="0.3">
      <c r="A113" s="32">
        <v>111</v>
      </c>
      <c r="B113" s="32" t="s">
        <v>36</v>
      </c>
      <c r="C113" s="32" t="s">
        <v>177</v>
      </c>
      <c r="D113" s="37">
        <v>3583999.14</v>
      </c>
      <c r="E113" s="37">
        <v>173684.12</v>
      </c>
      <c r="F113" s="37">
        <v>77214.06</v>
      </c>
      <c r="G113" s="86">
        <f t="shared" si="1"/>
        <v>3834897.3200000003</v>
      </c>
    </row>
    <row r="114" spans="1:7" ht="15.6" x14ac:dyDescent="0.3">
      <c r="A114" s="32">
        <v>112</v>
      </c>
      <c r="B114" s="32" t="s">
        <v>36</v>
      </c>
      <c r="C114" s="32" t="s">
        <v>178</v>
      </c>
      <c r="D114" s="37">
        <v>4114449.59</v>
      </c>
      <c r="E114" s="37">
        <v>199390.27</v>
      </c>
      <c r="F114" s="37">
        <v>88642.14</v>
      </c>
      <c r="G114" s="86">
        <f t="shared" si="1"/>
        <v>4402481.9999999991</v>
      </c>
    </row>
    <row r="115" spans="1:7" ht="15.6" x14ac:dyDescent="0.3">
      <c r="A115" s="32">
        <v>113</v>
      </c>
      <c r="B115" s="32" t="s">
        <v>36</v>
      </c>
      <c r="C115" s="32" t="s">
        <v>179</v>
      </c>
      <c r="D115" s="37">
        <v>2738170.57</v>
      </c>
      <c r="E115" s="37">
        <v>132694.44</v>
      </c>
      <c r="F115" s="37">
        <v>58991.44</v>
      </c>
      <c r="G115" s="86">
        <f t="shared" si="1"/>
        <v>2929856.4499999997</v>
      </c>
    </row>
    <row r="116" spans="1:7" ht="15.6" x14ac:dyDescent="0.3">
      <c r="A116" s="32">
        <v>114</v>
      </c>
      <c r="B116" s="32" t="s">
        <v>36</v>
      </c>
      <c r="C116" s="32" t="s">
        <v>180</v>
      </c>
      <c r="D116" s="37">
        <v>3376288.02</v>
      </c>
      <c r="E116" s="37">
        <v>163618.23999999999</v>
      </c>
      <c r="F116" s="37">
        <v>72739.11</v>
      </c>
      <c r="G116" s="86">
        <f t="shared" si="1"/>
        <v>3612645.3699999996</v>
      </c>
    </row>
    <row r="117" spans="1:7" ht="15.6" x14ac:dyDescent="0.3">
      <c r="A117" s="32">
        <v>115</v>
      </c>
      <c r="B117" s="32" t="s">
        <v>36</v>
      </c>
      <c r="C117" s="32" t="s">
        <v>181</v>
      </c>
      <c r="D117" s="37">
        <v>3548184.35</v>
      </c>
      <c r="E117" s="37">
        <v>171948.5</v>
      </c>
      <c r="F117" s="37">
        <v>76442.460000000006</v>
      </c>
      <c r="G117" s="86">
        <f t="shared" si="1"/>
        <v>3796575.31</v>
      </c>
    </row>
    <row r="118" spans="1:7" ht="15.6" x14ac:dyDescent="0.3">
      <c r="A118" s="32">
        <v>116</v>
      </c>
      <c r="B118" s="32" t="s">
        <v>36</v>
      </c>
      <c r="C118" s="32" t="s">
        <v>182</v>
      </c>
      <c r="D118" s="37">
        <v>3488416.02</v>
      </c>
      <c r="E118" s="37">
        <v>169052.07</v>
      </c>
      <c r="F118" s="37">
        <v>75154.81</v>
      </c>
      <c r="G118" s="86">
        <f t="shared" si="1"/>
        <v>3732622.9</v>
      </c>
    </row>
    <row r="119" spans="1:7" ht="15.6" x14ac:dyDescent="0.3">
      <c r="A119" s="32">
        <v>117</v>
      </c>
      <c r="B119" s="32" t="s">
        <v>36</v>
      </c>
      <c r="C119" s="32" t="s">
        <v>183</v>
      </c>
      <c r="D119" s="37">
        <v>4819485.34</v>
      </c>
      <c r="E119" s="37">
        <v>233557</v>
      </c>
      <c r="F119" s="37">
        <v>103831.51</v>
      </c>
      <c r="G119" s="86">
        <f t="shared" si="1"/>
        <v>5156873.8499999996</v>
      </c>
    </row>
    <row r="120" spans="1:7" ht="15.6" x14ac:dyDescent="0.3">
      <c r="A120" s="32">
        <v>118</v>
      </c>
      <c r="B120" s="32" t="s">
        <v>36</v>
      </c>
      <c r="C120" s="32" t="s">
        <v>184</v>
      </c>
      <c r="D120" s="37">
        <v>4448565.13</v>
      </c>
      <c r="E120" s="37">
        <v>215581.84</v>
      </c>
      <c r="F120" s="37">
        <v>95840.36</v>
      </c>
      <c r="G120" s="86">
        <f t="shared" si="1"/>
        <v>4759987.33</v>
      </c>
    </row>
    <row r="121" spans="1:7" ht="15.6" x14ac:dyDescent="0.3">
      <c r="A121" s="32">
        <v>119</v>
      </c>
      <c r="B121" s="32" t="s">
        <v>37</v>
      </c>
      <c r="C121" s="32" t="s">
        <v>185</v>
      </c>
      <c r="D121" s="37">
        <v>3544698.91</v>
      </c>
      <c r="E121" s="37">
        <v>171779.6</v>
      </c>
      <c r="F121" s="37">
        <v>76367.37</v>
      </c>
      <c r="G121" s="86">
        <f t="shared" si="1"/>
        <v>3792845.8800000004</v>
      </c>
    </row>
    <row r="122" spans="1:7" ht="15.6" x14ac:dyDescent="0.3">
      <c r="A122" s="32">
        <v>120</v>
      </c>
      <c r="B122" s="32" t="s">
        <v>37</v>
      </c>
      <c r="C122" s="32" t="s">
        <v>186</v>
      </c>
      <c r="D122" s="37">
        <v>3127660.45</v>
      </c>
      <c r="E122" s="37">
        <v>151569.5</v>
      </c>
      <c r="F122" s="37">
        <v>67382.649999999994</v>
      </c>
      <c r="G122" s="86">
        <f t="shared" si="1"/>
        <v>3346612.6</v>
      </c>
    </row>
    <row r="123" spans="1:7" ht="15.6" x14ac:dyDescent="0.3">
      <c r="A123" s="32">
        <v>121</v>
      </c>
      <c r="B123" s="32" t="s">
        <v>37</v>
      </c>
      <c r="C123" s="32" t="s">
        <v>187</v>
      </c>
      <c r="D123" s="37">
        <v>3028505.19</v>
      </c>
      <c r="E123" s="37">
        <v>146764.34</v>
      </c>
      <c r="F123" s="37">
        <v>65246.44</v>
      </c>
      <c r="G123" s="86">
        <f t="shared" si="1"/>
        <v>3240515.9699999997</v>
      </c>
    </row>
    <row r="124" spans="1:7" ht="15.6" x14ac:dyDescent="0.3">
      <c r="A124" s="32">
        <v>122</v>
      </c>
      <c r="B124" s="32" t="s">
        <v>37</v>
      </c>
      <c r="C124" s="32" t="s">
        <v>188</v>
      </c>
      <c r="D124" s="37">
        <v>3590253.31</v>
      </c>
      <c r="E124" s="37">
        <v>173987.21</v>
      </c>
      <c r="F124" s="37">
        <v>77348.800000000003</v>
      </c>
      <c r="G124" s="86">
        <f t="shared" si="1"/>
        <v>3841589.32</v>
      </c>
    </row>
    <row r="125" spans="1:7" ht="15.6" x14ac:dyDescent="0.3">
      <c r="A125" s="32">
        <v>123</v>
      </c>
      <c r="B125" s="32" t="s">
        <v>37</v>
      </c>
      <c r="C125" s="32" t="s">
        <v>189</v>
      </c>
      <c r="D125" s="37">
        <v>4659589.8099999996</v>
      </c>
      <c r="E125" s="37">
        <v>225808.31</v>
      </c>
      <c r="F125" s="37">
        <v>100386.7</v>
      </c>
      <c r="G125" s="86">
        <f t="shared" si="1"/>
        <v>4985784.8199999994</v>
      </c>
    </row>
    <row r="126" spans="1:7" ht="15.6" x14ac:dyDescent="0.3">
      <c r="A126" s="32">
        <v>124</v>
      </c>
      <c r="B126" s="32" t="s">
        <v>37</v>
      </c>
      <c r="C126" s="32" t="s">
        <v>190</v>
      </c>
      <c r="D126" s="37">
        <v>3806943.28</v>
      </c>
      <c r="E126" s="37">
        <v>184488.22</v>
      </c>
      <c r="F126" s="37">
        <v>82017.19</v>
      </c>
      <c r="G126" s="86">
        <f t="shared" si="1"/>
        <v>4073448.69</v>
      </c>
    </row>
    <row r="127" spans="1:7" ht="15.6" x14ac:dyDescent="0.3">
      <c r="A127" s="32">
        <v>125</v>
      </c>
      <c r="B127" s="32" t="s">
        <v>37</v>
      </c>
      <c r="C127" s="32" t="s">
        <v>191</v>
      </c>
      <c r="D127" s="37">
        <v>3611241.07</v>
      </c>
      <c r="E127" s="37">
        <v>175004.29</v>
      </c>
      <c r="F127" s="37">
        <v>77800.960000000006</v>
      </c>
      <c r="G127" s="86">
        <f t="shared" si="1"/>
        <v>3864046.32</v>
      </c>
    </row>
    <row r="128" spans="1:7" ht="15.6" x14ac:dyDescent="0.3">
      <c r="A128" s="32">
        <v>126</v>
      </c>
      <c r="B128" s="32" t="s">
        <v>37</v>
      </c>
      <c r="C128" s="32" t="s">
        <v>192</v>
      </c>
      <c r="D128" s="37">
        <v>3103329.05</v>
      </c>
      <c r="E128" s="37">
        <v>150390.38</v>
      </c>
      <c r="F128" s="37">
        <v>66858.45</v>
      </c>
      <c r="G128" s="86">
        <f t="shared" si="1"/>
        <v>3320577.88</v>
      </c>
    </row>
    <row r="129" spans="1:7" ht="15.6" x14ac:dyDescent="0.3">
      <c r="A129" s="32">
        <v>127</v>
      </c>
      <c r="B129" s="32" t="s">
        <v>37</v>
      </c>
      <c r="C129" s="32" t="s">
        <v>193</v>
      </c>
      <c r="D129" s="37">
        <v>3920305</v>
      </c>
      <c r="E129" s="37">
        <v>189981.84</v>
      </c>
      <c r="F129" s="37">
        <v>84459.47</v>
      </c>
      <c r="G129" s="86">
        <f t="shared" si="1"/>
        <v>4194746.3099999996</v>
      </c>
    </row>
    <row r="130" spans="1:7" ht="15.6" x14ac:dyDescent="0.3">
      <c r="A130" s="32">
        <v>128</v>
      </c>
      <c r="B130" s="32" t="s">
        <v>37</v>
      </c>
      <c r="C130" s="32" t="s">
        <v>194</v>
      </c>
      <c r="D130" s="37">
        <v>3709052.95</v>
      </c>
      <c r="E130" s="37">
        <v>179744.35</v>
      </c>
      <c r="F130" s="37">
        <v>79908.23</v>
      </c>
      <c r="G130" s="86">
        <f t="shared" si="1"/>
        <v>3968705.5300000003</v>
      </c>
    </row>
    <row r="131" spans="1:7" ht="15.6" x14ac:dyDescent="0.3">
      <c r="A131" s="32">
        <v>129</v>
      </c>
      <c r="B131" s="32" t="s">
        <v>37</v>
      </c>
      <c r="C131" s="32" t="s">
        <v>195</v>
      </c>
      <c r="D131" s="37">
        <v>4246618.09</v>
      </c>
      <c r="E131" s="37">
        <v>205795.29</v>
      </c>
      <c r="F131" s="37">
        <v>91489.600000000006</v>
      </c>
      <c r="G131" s="86">
        <f t="shared" si="1"/>
        <v>4543902.9799999995</v>
      </c>
    </row>
    <row r="132" spans="1:7" ht="15.6" x14ac:dyDescent="0.3">
      <c r="A132" s="32">
        <v>130</v>
      </c>
      <c r="B132" s="32" t="s">
        <v>37</v>
      </c>
      <c r="C132" s="32" t="s">
        <v>196</v>
      </c>
      <c r="D132" s="37">
        <v>3261152.56</v>
      </c>
      <c r="E132" s="37">
        <v>158038.66</v>
      </c>
      <c r="F132" s="37">
        <v>70258.62</v>
      </c>
      <c r="G132" s="86">
        <f t="shared" ref="G132:G195" si="2">D132+E132+F132</f>
        <v>3489449.8400000003</v>
      </c>
    </row>
    <row r="133" spans="1:7" ht="15.6" x14ac:dyDescent="0.3">
      <c r="A133" s="32">
        <v>131</v>
      </c>
      <c r="B133" s="32" t="s">
        <v>37</v>
      </c>
      <c r="C133" s="32" t="s">
        <v>197</v>
      </c>
      <c r="D133" s="37">
        <v>3917410.74</v>
      </c>
      <c r="E133" s="37">
        <v>189841.58</v>
      </c>
      <c r="F133" s="37">
        <v>84397.119999999995</v>
      </c>
      <c r="G133" s="86">
        <f t="shared" si="2"/>
        <v>4191649.4400000004</v>
      </c>
    </row>
    <row r="134" spans="1:7" ht="15.6" x14ac:dyDescent="0.3">
      <c r="A134" s="32">
        <v>132</v>
      </c>
      <c r="B134" s="32" t="s">
        <v>37</v>
      </c>
      <c r="C134" s="32" t="s">
        <v>198</v>
      </c>
      <c r="D134" s="37">
        <v>2893806.99</v>
      </c>
      <c r="E134" s="37">
        <v>140236.73000000001</v>
      </c>
      <c r="F134" s="37">
        <v>62344.49</v>
      </c>
      <c r="G134" s="86">
        <f t="shared" si="2"/>
        <v>3096388.2100000004</v>
      </c>
    </row>
    <row r="135" spans="1:7" ht="15.6" x14ac:dyDescent="0.3">
      <c r="A135" s="32">
        <v>133</v>
      </c>
      <c r="B135" s="32" t="s">
        <v>37</v>
      </c>
      <c r="C135" s="32" t="s">
        <v>199</v>
      </c>
      <c r="D135" s="37">
        <v>3040005.47</v>
      </c>
      <c r="E135" s="37">
        <v>147321.66</v>
      </c>
      <c r="F135" s="37">
        <v>65494.2</v>
      </c>
      <c r="G135" s="86">
        <f t="shared" si="2"/>
        <v>3252821.3300000005</v>
      </c>
    </row>
    <row r="136" spans="1:7" ht="15.6" x14ac:dyDescent="0.3">
      <c r="A136" s="32">
        <v>134</v>
      </c>
      <c r="B136" s="32" t="s">
        <v>37</v>
      </c>
      <c r="C136" s="32" t="s">
        <v>200</v>
      </c>
      <c r="D136" s="37">
        <v>2772855.73</v>
      </c>
      <c r="E136" s="37">
        <v>134375.32</v>
      </c>
      <c r="F136" s="37">
        <v>59738.7</v>
      </c>
      <c r="G136" s="86">
        <f t="shared" si="2"/>
        <v>2966969.75</v>
      </c>
    </row>
    <row r="137" spans="1:7" ht="15.6" x14ac:dyDescent="0.3">
      <c r="A137" s="32">
        <v>135</v>
      </c>
      <c r="B137" s="32" t="s">
        <v>37</v>
      </c>
      <c r="C137" s="32" t="s">
        <v>201</v>
      </c>
      <c r="D137" s="37">
        <v>3508509.57</v>
      </c>
      <c r="E137" s="37">
        <v>170025.82</v>
      </c>
      <c r="F137" s="37">
        <v>75587.710000000006</v>
      </c>
      <c r="G137" s="86">
        <f t="shared" si="2"/>
        <v>3754123.0999999996</v>
      </c>
    </row>
    <row r="138" spans="1:7" ht="15.6" x14ac:dyDescent="0.3">
      <c r="A138" s="32">
        <v>136</v>
      </c>
      <c r="B138" s="32" t="s">
        <v>37</v>
      </c>
      <c r="C138" s="32" t="s">
        <v>202</v>
      </c>
      <c r="D138" s="37">
        <v>3287829.99</v>
      </c>
      <c r="E138" s="37">
        <v>159331.48000000001</v>
      </c>
      <c r="F138" s="37">
        <v>70833.36</v>
      </c>
      <c r="G138" s="86">
        <f t="shared" si="2"/>
        <v>3517994.83</v>
      </c>
    </row>
    <row r="139" spans="1:7" ht="15.6" x14ac:dyDescent="0.3">
      <c r="A139" s="32">
        <v>137</v>
      </c>
      <c r="B139" s="32" t="s">
        <v>37</v>
      </c>
      <c r="C139" s="32" t="s">
        <v>203</v>
      </c>
      <c r="D139" s="37">
        <v>3850654.11</v>
      </c>
      <c r="E139" s="37">
        <v>186606.49</v>
      </c>
      <c r="F139" s="37">
        <v>82958.899999999994</v>
      </c>
      <c r="G139" s="86">
        <f t="shared" si="2"/>
        <v>4120219.4999999995</v>
      </c>
    </row>
    <row r="140" spans="1:7" ht="15.6" x14ac:dyDescent="0.3">
      <c r="A140" s="32">
        <v>138</v>
      </c>
      <c r="B140" s="32" t="s">
        <v>37</v>
      </c>
      <c r="C140" s="32" t="s">
        <v>204</v>
      </c>
      <c r="D140" s="37">
        <v>2668802.69</v>
      </c>
      <c r="E140" s="37">
        <v>129332.8</v>
      </c>
      <c r="F140" s="37">
        <v>57496.97</v>
      </c>
      <c r="G140" s="86">
        <f t="shared" si="2"/>
        <v>2855632.46</v>
      </c>
    </row>
    <row r="141" spans="1:7" ht="15.6" x14ac:dyDescent="0.3">
      <c r="A141" s="32">
        <v>139</v>
      </c>
      <c r="B141" s="32" t="s">
        <v>37</v>
      </c>
      <c r="C141" s="32" t="s">
        <v>205</v>
      </c>
      <c r="D141" s="37">
        <v>3649116.2</v>
      </c>
      <c r="E141" s="37">
        <v>176839.76</v>
      </c>
      <c r="F141" s="37">
        <v>78616.95</v>
      </c>
      <c r="G141" s="86">
        <f t="shared" si="2"/>
        <v>3904572.91</v>
      </c>
    </row>
    <row r="142" spans="1:7" ht="15.6" x14ac:dyDescent="0.3">
      <c r="A142" s="32">
        <v>140</v>
      </c>
      <c r="B142" s="32" t="s">
        <v>37</v>
      </c>
      <c r="C142" s="32" t="s">
        <v>206</v>
      </c>
      <c r="D142" s="37">
        <v>3553210.61</v>
      </c>
      <c r="E142" s="37">
        <v>172192.08</v>
      </c>
      <c r="F142" s="37">
        <v>76550.75</v>
      </c>
      <c r="G142" s="86">
        <f t="shared" si="2"/>
        <v>3801953.44</v>
      </c>
    </row>
    <row r="143" spans="1:7" ht="15.6" x14ac:dyDescent="0.3">
      <c r="A143" s="32">
        <v>141</v>
      </c>
      <c r="B143" s="32" t="s">
        <v>37</v>
      </c>
      <c r="C143" s="32" t="s">
        <v>207</v>
      </c>
      <c r="D143" s="37">
        <v>3763478.75</v>
      </c>
      <c r="E143" s="37">
        <v>182381.88</v>
      </c>
      <c r="F143" s="37">
        <v>81080.789999999994</v>
      </c>
      <c r="G143" s="86">
        <f t="shared" si="2"/>
        <v>4026941.42</v>
      </c>
    </row>
    <row r="144" spans="1:7" ht="15.6" x14ac:dyDescent="0.3">
      <c r="A144" s="32">
        <v>142</v>
      </c>
      <c r="B144" s="32" t="s">
        <v>38</v>
      </c>
      <c r="C144" s="32" t="s">
        <v>208</v>
      </c>
      <c r="D144" s="37">
        <v>3160568.46</v>
      </c>
      <c r="E144" s="37">
        <v>153164.26</v>
      </c>
      <c r="F144" s="37">
        <v>68091.63</v>
      </c>
      <c r="G144" s="86">
        <f t="shared" si="2"/>
        <v>3381824.3499999996</v>
      </c>
    </row>
    <row r="145" spans="1:7" ht="15.6" x14ac:dyDescent="0.3">
      <c r="A145" s="32">
        <v>143</v>
      </c>
      <c r="B145" s="32" t="s">
        <v>38</v>
      </c>
      <c r="C145" s="32" t="s">
        <v>209</v>
      </c>
      <c r="D145" s="37">
        <v>3056154.24</v>
      </c>
      <c r="E145" s="37">
        <v>148104.24</v>
      </c>
      <c r="F145" s="37">
        <v>65842.11</v>
      </c>
      <c r="G145" s="86">
        <f t="shared" si="2"/>
        <v>3270100.5900000003</v>
      </c>
    </row>
    <row r="146" spans="1:7" ht="15.6" x14ac:dyDescent="0.3">
      <c r="A146" s="32">
        <v>144</v>
      </c>
      <c r="B146" s="32" t="s">
        <v>38</v>
      </c>
      <c r="C146" s="32" t="s">
        <v>210</v>
      </c>
      <c r="D146" s="37">
        <v>4287652</v>
      </c>
      <c r="E146" s="37">
        <v>207783.83</v>
      </c>
      <c r="F146" s="37">
        <v>92373.63</v>
      </c>
      <c r="G146" s="86">
        <f t="shared" si="2"/>
        <v>4587809.46</v>
      </c>
    </row>
    <row r="147" spans="1:7" ht="15.6" x14ac:dyDescent="0.3">
      <c r="A147" s="32">
        <v>145</v>
      </c>
      <c r="B147" s="32" t="s">
        <v>38</v>
      </c>
      <c r="C147" s="32" t="s">
        <v>211</v>
      </c>
      <c r="D147" s="37">
        <v>2469817.2000000002</v>
      </c>
      <c r="E147" s="37">
        <v>119689.77</v>
      </c>
      <c r="F147" s="37">
        <v>53210.01</v>
      </c>
      <c r="G147" s="86">
        <f t="shared" si="2"/>
        <v>2642716.98</v>
      </c>
    </row>
    <row r="148" spans="1:7" ht="15.6" x14ac:dyDescent="0.3">
      <c r="A148" s="32">
        <v>146</v>
      </c>
      <c r="B148" s="32" t="s">
        <v>38</v>
      </c>
      <c r="C148" s="32" t="s">
        <v>212</v>
      </c>
      <c r="D148" s="37">
        <v>3418427.66</v>
      </c>
      <c r="E148" s="37">
        <v>165660.37</v>
      </c>
      <c r="F148" s="37">
        <v>73646.97</v>
      </c>
      <c r="G148" s="86">
        <f t="shared" si="2"/>
        <v>3657735.0000000005</v>
      </c>
    </row>
    <row r="149" spans="1:7" ht="15.6" x14ac:dyDescent="0.3">
      <c r="A149" s="32">
        <v>147</v>
      </c>
      <c r="B149" s="32" t="s">
        <v>38</v>
      </c>
      <c r="C149" s="32" t="s">
        <v>213</v>
      </c>
      <c r="D149" s="37">
        <v>2462619.65</v>
      </c>
      <c r="E149" s="37">
        <v>119340.97</v>
      </c>
      <c r="F149" s="37">
        <v>53054.94</v>
      </c>
      <c r="G149" s="86">
        <f t="shared" si="2"/>
        <v>2635015.56</v>
      </c>
    </row>
    <row r="150" spans="1:7" ht="15.6" x14ac:dyDescent="0.3">
      <c r="A150" s="32">
        <v>148</v>
      </c>
      <c r="B150" s="32" t="s">
        <v>38</v>
      </c>
      <c r="C150" s="32" t="s">
        <v>214</v>
      </c>
      <c r="D150" s="37">
        <v>4128149.49</v>
      </c>
      <c r="E150" s="37">
        <v>200054.18</v>
      </c>
      <c r="F150" s="37">
        <v>88937.29</v>
      </c>
      <c r="G150" s="86">
        <f t="shared" si="2"/>
        <v>4417140.96</v>
      </c>
    </row>
    <row r="151" spans="1:7" ht="15.6" x14ac:dyDescent="0.3">
      <c r="A151" s="32">
        <v>149</v>
      </c>
      <c r="B151" s="32" t="s">
        <v>38</v>
      </c>
      <c r="C151" s="32" t="s">
        <v>215</v>
      </c>
      <c r="D151" s="37">
        <v>2731867.05</v>
      </c>
      <c r="E151" s="37">
        <v>132388.96</v>
      </c>
      <c r="F151" s="37">
        <v>58855.64</v>
      </c>
      <c r="G151" s="86">
        <f t="shared" si="2"/>
        <v>2923111.65</v>
      </c>
    </row>
    <row r="152" spans="1:7" ht="15.6" x14ac:dyDescent="0.3">
      <c r="A152" s="32">
        <v>150</v>
      </c>
      <c r="B152" s="32" t="s">
        <v>38</v>
      </c>
      <c r="C152" s="32" t="s">
        <v>216</v>
      </c>
      <c r="D152" s="37">
        <v>3244506.37</v>
      </c>
      <c r="E152" s="37">
        <v>157231.97</v>
      </c>
      <c r="F152" s="37">
        <v>69899.990000000005</v>
      </c>
      <c r="G152" s="86">
        <f t="shared" si="2"/>
        <v>3471638.3300000005</v>
      </c>
    </row>
    <row r="153" spans="1:7" ht="15.6" x14ac:dyDescent="0.3">
      <c r="A153" s="32">
        <v>151</v>
      </c>
      <c r="B153" s="32" t="s">
        <v>38</v>
      </c>
      <c r="C153" s="32" t="s">
        <v>217</v>
      </c>
      <c r="D153" s="37">
        <v>2765494.12</v>
      </c>
      <c r="E153" s="37">
        <v>134018.57</v>
      </c>
      <c r="F153" s="37">
        <v>59580.1</v>
      </c>
      <c r="G153" s="86">
        <f t="shared" si="2"/>
        <v>2959092.79</v>
      </c>
    </row>
    <row r="154" spans="1:7" ht="15.6" x14ac:dyDescent="0.3">
      <c r="A154" s="32">
        <v>152</v>
      </c>
      <c r="B154" s="32" t="s">
        <v>38</v>
      </c>
      <c r="C154" s="32" t="s">
        <v>218</v>
      </c>
      <c r="D154" s="37">
        <v>3984517.2</v>
      </c>
      <c r="E154" s="37">
        <v>193093.62</v>
      </c>
      <c r="F154" s="37">
        <v>85842.87</v>
      </c>
      <c r="G154" s="86">
        <f t="shared" si="2"/>
        <v>4263453.6900000004</v>
      </c>
    </row>
    <row r="155" spans="1:7" ht="15.6" x14ac:dyDescent="0.3">
      <c r="A155" s="32">
        <v>153</v>
      </c>
      <c r="B155" s="32" t="s">
        <v>38</v>
      </c>
      <c r="C155" s="32" t="s">
        <v>219</v>
      </c>
      <c r="D155" s="37">
        <v>2821898.71</v>
      </c>
      <c r="E155" s="37">
        <v>136751.99</v>
      </c>
      <c r="F155" s="37">
        <v>60795.29</v>
      </c>
      <c r="G155" s="86">
        <f t="shared" si="2"/>
        <v>3019445.99</v>
      </c>
    </row>
    <row r="156" spans="1:7" ht="15.6" x14ac:dyDescent="0.3">
      <c r="A156" s="32">
        <v>154</v>
      </c>
      <c r="B156" s="32" t="s">
        <v>38</v>
      </c>
      <c r="C156" s="32" t="s">
        <v>220</v>
      </c>
      <c r="D156" s="37">
        <v>3255813.84</v>
      </c>
      <c r="E156" s="37">
        <v>157779.94</v>
      </c>
      <c r="F156" s="37">
        <v>70143.600000000006</v>
      </c>
      <c r="G156" s="86">
        <f t="shared" si="2"/>
        <v>3483737.38</v>
      </c>
    </row>
    <row r="157" spans="1:7" ht="15.6" x14ac:dyDescent="0.3">
      <c r="A157" s="32">
        <v>155</v>
      </c>
      <c r="B157" s="32" t="s">
        <v>38</v>
      </c>
      <c r="C157" s="32" t="s">
        <v>221</v>
      </c>
      <c r="D157" s="37">
        <v>2877969.8</v>
      </c>
      <c r="E157" s="37">
        <v>139469.25</v>
      </c>
      <c r="F157" s="37">
        <v>62003.29</v>
      </c>
      <c r="G157" s="86">
        <f t="shared" si="2"/>
        <v>3079442.34</v>
      </c>
    </row>
    <row r="158" spans="1:7" ht="15.6" x14ac:dyDescent="0.3">
      <c r="A158" s="32">
        <v>156</v>
      </c>
      <c r="B158" s="32" t="s">
        <v>38</v>
      </c>
      <c r="C158" s="32" t="s">
        <v>222</v>
      </c>
      <c r="D158" s="37">
        <v>2648536.75</v>
      </c>
      <c r="E158" s="37">
        <v>128350.7</v>
      </c>
      <c r="F158" s="37">
        <v>57060.36</v>
      </c>
      <c r="G158" s="86">
        <f t="shared" si="2"/>
        <v>2833947.81</v>
      </c>
    </row>
    <row r="159" spans="1:7" ht="15.6" x14ac:dyDescent="0.3">
      <c r="A159" s="32">
        <v>157</v>
      </c>
      <c r="B159" s="32" t="s">
        <v>38</v>
      </c>
      <c r="C159" s="32" t="s">
        <v>223</v>
      </c>
      <c r="D159" s="37">
        <v>3880847.66</v>
      </c>
      <c r="E159" s="37">
        <v>188069.7</v>
      </c>
      <c r="F159" s="37">
        <v>83609.399999999994</v>
      </c>
      <c r="G159" s="86">
        <f t="shared" si="2"/>
        <v>4152526.7600000002</v>
      </c>
    </row>
    <row r="160" spans="1:7" ht="15.6" x14ac:dyDescent="0.3">
      <c r="A160" s="32">
        <v>158</v>
      </c>
      <c r="B160" s="32" t="s">
        <v>38</v>
      </c>
      <c r="C160" s="32" t="s">
        <v>224</v>
      </c>
      <c r="D160" s="37">
        <v>3999608.02</v>
      </c>
      <c r="E160" s="37">
        <v>193824.94</v>
      </c>
      <c r="F160" s="37">
        <v>86167.98</v>
      </c>
      <c r="G160" s="86">
        <f t="shared" si="2"/>
        <v>4279600.9400000004</v>
      </c>
    </row>
    <row r="161" spans="1:7" ht="15.6" x14ac:dyDescent="0.3">
      <c r="A161" s="32">
        <v>159</v>
      </c>
      <c r="B161" s="32" t="s">
        <v>38</v>
      </c>
      <c r="C161" s="32" t="s">
        <v>225</v>
      </c>
      <c r="D161" s="37">
        <v>2226983.71</v>
      </c>
      <c r="E161" s="37">
        <v>107921.82</v>
      </c>
      <c r="F161" s="37">
        <v>47978.38</v>
      </c>
      <c r="G161" s="86">
        <f t="shared" si="2"/>
        <v>2382883.9099999997</v>
      </c>
    </row>
    <row r="162" spans="1:7" ht="15.6" x14ac:dyDescent="0.3">
      <c r="A162" s="32">
        <v>160</v>
      </c>
      <c r="B162" s="32" t="s">
        <v>38</v>
      </c>
      <c r="C162" s="32" t="s">
        <v>226</v>
      </c>
      <c r="D162" s="37">
        <v>3000180.22</v>
      </c>
      <c r="E162" s="37">
        <v>145391.67999999999</v>
      </c>
      <c r="F162" s="37">
        <v>64636.2</v>
      </c>
      <c r="G162" s="86">
        <f t="shared" si="2"/>
        <v>3210208.1000000006</v>
      </c>
    </row>
    <row r="163" spans="1:7" ht="15.6" x14ac:dyDescent="0.3">
      <c r="A163" s="32">
        <v>161</v>
      </c>
      <c r="B163" s="32" t="s">
        <v>38</v>
      </c>
      <c r="C163" s="32" t="s">
        <v>227</v>
      </c>
      <c r="D163" s="37">
        <v>3550388.17</v>
      </c>
      <c r="E163" s="37">
        <v>172055.3</v>
      </c>
      <c r="F163" s="37">
        <v>76489.94</v>
      </c>
      <c r="G163" s="86">
        <f t="shared" si="2"/>
        <v>3798933.4099999997</v>
      </c>
    </row>
    <row r="164" spans="1:7" ht="15.6" x14ac:dyDescent="0.3">
      <c r="A164" s="32">
        <v>162</v>
      </c>
      <c r="B164" s="32" t="s">
        <v>38</v>
      </c>
      <c r="C164" s="32" t="s">
        <v>228</v>
      </c>
      <c r="D164" s="37">
        <v>5170213.57</v>
      </c>
      <c r="E164" s="37">
        <v>250553.64</v>
      </c>
      <c r="F164" s="37">
        <v>111387.64</v>
      </c>
      <c r="G164" s="86">
        <f t="shared" si="2"/>
        <v>5532154.8499999996</v>
      </c>
    </row>
    <row r="165" spans="1:7" ht="15.6" x14ac:dyDescent="0.3">
      <c r="A165" s="32">
        <v>163</v>
      </c>
      <c r="B165" s="32" t="s">
        <v>38</v>
      </c>
      <c r="C165" s="32" t="s">
        <v>229</v>
      </c>
      <c r="D165" s="37">
        <v>3228586.89</v>
      </c>
      <c r="E165" s="37">
        <v>156460.5</v>
      </c>
      <c r="F165" s="37">
        <v>69557.02</v>
      </c>
      <c r="G165" s="86">
        <f t="shared" si="2"/>
        <v>3454604.41</v>
      </c>
    </row>
    <row r="166" spans="1:7" ht="15.6" x14ac:dyDescent="0.3">
      <c r="A166" s="32">
        <v>164</v>
      </c>
      <c r="B166" s="32" t="s">
        <v>38</v>
      </c>
      <c r="C166" s="32" t="s">
        <v>230</v>
      </c>
      <c r="D166" s="37">
        <v>3006522.36</v>
      </c>
      <c r="E166" s="37">
        <v>145699.03</v>
      </c>
      <c r="F166" s="37">
        <v>64772.84</v>
      </c>
      <c r="G166" s="86">
        <f t="shared" si="2"/>
        <v>3216994.2299999995</v>
      </c>
    </row>
    <row r="167" spans="1:7" ht="15.6" x14ac:dyDescent="0.3">
      <c r="A167" s="32">
        <v>165</v>
      </c>
      <c r="B167" s="32" t="s">
        <v>38</v>
      </c>
      <c r="C167" s="32" t="s">
        <v>231</v>
      </c>
      <c r="D167" s="37">
        <v>2934650.8799999999</v>
      </c>
      <c r="E167" s="37">
        <v>142216.07</v>
      </c>
      <c r="F167" s="37">
        <v>63224.43</v>
      </c>
      <c r="G167" s="86">
        <f t="shared" si="2"/>
        <v>3140091.38</v>
      </c>
    </row>
    <row r="168" spans="1:7" ht="15.6" x14ac:dyDescent="0.3">
      <c r="A168" s="32">
        <v>166</v>
      </c>
      <c r="B168" s="32" t="s">
        <v>38</v>
      </c>
      <c r="C168" s="32" t="s">
        <v>232</v>
      </c>
      <c r="D168" s="37">
        <v>3356268.64</v>
      </c>
      <c r="E168" s="37">
        <v>162648.07999999999</v>
      </c>
      <c r="F168" s="37">
        <v>72307.81</v>
      </c>
      <c r="G168" s="86">
        <f t="shared" si="2"/>
        <v>3591224.5300000003</v>
      </c>
    </row>
    <row r="169" spans="1:7" ht="15.6" x14ac:dyDescent="0.3">
      <c r="A169" s="32">
        <v>167</v>
      </c>
      <c r="B169" s="32" t="s">
        <v>38</v>
      </c>
      <c r="C169" s="32" t="s">
        <v>233</v>
      </c>
      <c r="D169" s="37">
        <v>2917433.27</v>
      </c>
      <c r="E169" s="37">
        <v>141381.69</v>
      </c>
      <c r="F169" s="37">
        <v>62853.5</v>
      </c>
      <c r="G169" s="86">
        <f t="shared" si="2"/>
        <v>3121668.46</v>
      </c>
    </row>
    <row r="170" spans="1:7" ht="15.6" x14ac:dyDescent="0.3">
      <c r="A170" s="32">
        <v>168</v>
      </c>
      <c r="B170" s="32" t="s">
        <v>38</v>
      </c>
      <c r="C170" s="32" t="s">
        <v>234</v>
      </c>
      <c r="D170" s="37">
        <v>2829518.78</v>
      </c>
      <c r="E170" s="37">
        <v>137121.26</v>
      </c>
      <c r="F170" s="37">
        <v>60959.46</v>
      </c>
      <c r="G170" s="86">
        <f t="shared" si="2"/>
        <v>3027599.5</v>
      </c>
    </row>
    <row r="171" spans="1:7" ht="15.6" x14ac:dyDescent="0.3">
      <c r="A171" s="32">
        <v>169</v>
      </c>
      <c r="B171" s="32" t="s">
        <v>39</v>
      </c>
      <c r="C171" s="32" t="s">
        <v>235</v>
      </c>
      <c r="D171" s="37">
        <v>2999665.71</v>
      </c>
      <c r="E171" s="37">
        <v>145366.75</v>
      </c>
      <c r="F171" s="37">
        <v>64625.120000000003</v>
      </c>
      <c r="G171" s="86">
        <f t="shared" si="2"/>
        <v>3209657.58</v>
      </c>
    </row>
    <row r="172" spans="1:7" ht="15.6" x14ac:dyDescent="0.3">
      <c r="A172" s="32">
        <v>170</v>
      </c>
      <c r="B172" s="32" t="s">
        <v>39</v>
      </c>
      <c r="C172" s="32" t="s">
        <v>236</v>
      </c>
      <c r="D172" s="37">
        <v>3770543.41</v>
      </c>
      <c r="E172" s="37">
        <v>182724.24</v>
      </c>
      <c r="F172" s="37">
        <v>81232.990000000005</v>
      </c>
      <c r="G172" s="86">
        <f t="shared" si="2"/>
        <v>4034500.6400000006</v>
      </c>
    </row>
    <row r="173" spans="1:7" ht="15.6" x14ac:dyDescent="0.3">
      <c r="A173" s="32">
        <v>171</v>
      </c>
      <c r="B173" s="32" t="s">
        <v>39</v>
      </c>
      <c r="C173" s="32" t="s">
        <v>237</v>
      </c>
      <c r="D173" s="37">
        <v>3609520.36</v>
      </c>
      <c r="E173" s="37">
        <v>174920.91</v>
      </c>
      <c r="F173" s="37">
        <v>77763.89</v>
      </c>
      <c r="G173" s="86">
        <f t="shared" si="2"/>
        <v>3862205.16</v>
      </c>
    </row>
    <row r="174" spans="1:7" ht="15.6" x14ac:dyDescent="0.3">
      <c r="A174" s="32">
        <v>172</v>
      </c>
      <c r="B174" s="32" t="s">
        <v>39</v>
      </c>
      <c r="C174" s="32" t="s">
        <v>238</v>
      </c>
      <c r="D174" s="37">
        <v>2328925.7400000002</v>
      </c>
      <c r="E174" s="37">
        <v>112862.03</v>
      </c>
      <c r="F174" s="37">
        <v>50174.63</v>
      </c>
      <c r="G174" s="86">
        <f t="shared" si="2"/>
        <v>2491962.4</v>
      </c>
    </row>
    <row r="175" spans="1:7" ht="15.6" x14ac:dyDescent="0.3">
      <c r="A175" s="32">
        <v>173</v>
      </c>
      <c r="B175" s="32" t="s">
        <v>39</v>
      </c>
      <c r="C175" s="32" t="s">
        <v>239</v>
      </c>
      <c r="D175" s="37">
        <v>2782068.53</v>
      </c>
      <c r="E175" s="37">
        <v>134821.78</v>
      </c>
      <c r="F175" s="37">
        <v>59937.18</v>
      </c>
      <c r="G175" s="86">
        <f t="shared" si="2"/>
        <v>2976827.4899999998</v>
      </c>
    </row>
    <row r="176" spans="1:7" ht="15.6" x14ac:dyDescent="0.3">
      <c r="A176" s="32">
        <v>174</v>
      </c>
      <c r="B176" s="32" t="s">
        <v>39</v>
      </c>
      <c r="C176" s="32" t="s">
        <v>240</v>
      </c>
      <c r="D176" s="37">
        <v>3200563.49</v>
      </c>
      <c r="E176" s="37">
        <v>155102.45000000001</v>
      </c>
      <c r="F176" s="37">
        <v>68953.279999999999</v>
      </c>
      <c r="G176" s="86">
        <f t="shared" si="2"/>
        <v>3424619.22</v>
      </c>
    </row>
    <row r="177" spans="1:7" ht="15.6" x14ac:dyDescent="0.3">
      <c r="A177" s="32">
        <v>175</v>
      </c>
      <c r="B177" s="32" t="s">
        <v>39</v>
      </c>
      <c r="C177" s="32" t="s">
        <v>241</v>
      </c>
      <c r="D177" s="37">
        <v>3669277.27</v>
      </c>
      <c r="E177" s="37">
        <v>177816.79</v>
      </c>
      <c r="F177" s="37">
        <v>79051.3</v>
      </c>
      <c r="G177" s="86">
        <f t="shared" si="2"/>
        <v>3926145.36</v>
      </c>
    </row>
    <row r="178" spans="1:7" ht="15.6" x14ac:dyDescent="0.3">
      <c r="A178" s="32">
        <v>176</v>
      </c>
      <c r="B178" s="32" t="s">
        <v>39</v>
      </c>
      <c r="C178" s="32" t="s">
        <v>242</v>
      </c>
      <c r="D178" s="37">
        <v>2906632.45</v>
      </c>
      <c r="E178" s="37">
        <v>140858.26999999999</v>
      </c>
      <c r="F178" s="37">
        <v>62620.800000000003</v>
      </c>
      <c r="G178" s="86">
        <f t="shared" si="2"/>
        <v>3110111.52</v>
      </c>
    </row>
    <row r="179" spans="1:7" ht="15.6" x14ac:dyDescent="0.3">
      <c r="A179" s="32">
        <v>177</v>
      </c>
      <c r="B179" s="32" t="s">
        <v>39</v>
      </c>
      <c r="C179" s="32" t="s">
        <v>243</v>
      </c>
      <c r="D179" s="37">
        <v>3098111.92</v>
      </c>
      <c r="E179" s="37">
        <v>150137.54999999999</v>
      </c>
      <c r="F179" s="37">
        <v>66746.06</v>
      </c>
      <c r="G179" s="86">
        <f t="shared" si="2"/>
        <v>3314995.53</v>
      </c>
    </row>
    <row r="180" spans="1:7" ht="15.6" x14ac:dyDescent="0.3">
      <c r="A180" s="32">
        <v>178</v>
      </c>
      <c r="B180" s="32" t="s">
        <v>39</v>
      </c>
      <c r="C180" s="32" t="s">
        <v>244</v>
      </c>
      <c r="D180" s="37">
        <v>2425942.37</v>
      </c>
      <c r="E180" s="37">
        <v>117563.55</v>
      </c>
      <c r="F180" s="37">
        <v>52264.76</v>
      </c>
      <c r="G180" s="86">
        <f t="shared" si="2"/>
        <v>2595770.6799999997</v>
      </c>
    </row>
    <row r="181" spans="1:7" ht="15.6" x14ac:dyDescent="0.3">
      <c r="A181" s="32">
        <v>179</v>
      </c>
      <c r="B181" s="32" t="s">
        <v>39</v>
      </c>
      <c r="C181" s="32" t="s">
        <v>245</v>
      </c>
      <c r="D181" s="37">
        <v>3310164.15</v>
      </c>
      <c r="E181" s="37">
        <v>160413.81</v>
      </c>
      <c r="F181" s="37">
        <v>71314.53</v>
      </c>
      <c r="G181" s="86">
        <f t="shared" si="2"/>
        <v>3541892.4899999998</v>
      </c>
    </row>
    <row r="182" spans="1:7" ht="15.6" x14ac:dyDescent="0.3">
      <c r="A182" s="32">
        <v>180</v>
      </c>
      <c r="B182" s="32" t="s">
        <v>39</v>
      </c>
      <c r="C182" s="32" t="s">
        <v>246</v>
      </c>
      <c r="D182" s="37">
        <v>2856604.86</v>
      </c>
      <c r="E182" s="37">
        <v>138433.88</v>
      </c>
      <c r="F182" s="37">
        <v>61543</v>
      </c>
      <c r="G182" s="86">
        <f t="shared" si="2"/>
        <v>3056581.7399999998</v>
      </c>
    </row>
    <row r="183" spans="1:7" ht="15.6" x14ac:dyDescent="0.3">
      <c r="A183" s="32">
        <v>181</v>
      </c>
      <c r="B183" s="32" t="s">
        <v>39</v>
      </c>
      <c r="C183" s="32" t="s">
        <v>247</v>
      </c>
      <c r="D183" s="37">
        <v>3148410.19</v>
      </c>
      <c r="E183" s="37">
        <v>152575.04999999999</v>
      </c>
      <c r="F183" s="37">
        <v>67829.69</v>
      </c>
      <c r="G183" s="86">
        <f t="shared" si="2"/>
        <v>3368814.9299999997</v>
      </c>
    </row>
    <row r="184" spans="1:7" ht="15.6" x14ac:dyDescent="0.3">
      <c r="A184" s="32">
        <v>182</v>
      </c>
      <c r="B184" s="32" t="s">
        <v>39</v>
      </c>
      <c r="C184" s="32" t="s">
        <v>248</v>
      </c>
      <c r="D184" s="37">
        <v>2980714.59</v>
      </c>
      <c r="E184" s="37">
        <v>144448.35999999999</v>
      </c>
      <c r="F184" s="37">
        <v>64216.83</v>
      </c>
      <c r="G184" s="86">
        <f t="shared" si="2"/>
        <v>3189379.78</v>
      </c>
    </row>
    <row r="185" spans="1:7" ht="15.6" x14ac:dyDescent="0.3">
      <c r="A185" s="32">
        <v>183</v>
      </c>
      <c r="B185" s="32" t="s">
        <v>39</v>
      </c>
      <c r="C185" s="32" t="s">
        <v>249</v>
      </c>
      <c r="D185" s="37">
        <v>3381010.23</v>
      </c>
      <c r="E185" s="37">
        <v>163847.07999999999</v>
      </c>
      <c r="F185" s="37">
        <v>72840.850000000006</v>
      </c>
      <c r="G185" s="86">
        <f t="shared" si="2"/>
        <v>3617698.16</v>
      </c>
    </row>
    <row r="186" spans="1:7" ht="15.6" x14ac:dyDescent="0.3">
      <c r="A186" s="32">
        <v>184</v>
      </c>
      <c r="B186" s="32" t="s">
        <v>39</v>
      </c>
      <c r="C186" s="32" t="s">
        <v>250</v>
      </c>
      <c r="D186" s="37">
        <v>3177569.61</v>
      </c>
      <c r="E186" s="37">
        <v>153988.15</v>
      </c>
      <c r="F186" s="37">
        <v>68457.899999999994</v>
      </c>
      <c r="G186" s="86">
        <f t="shared" si="2"/>
        <v>3400015.6599999997</v>
      </c>
    </row>
    <row r="187" spans="1:7" ht="15.6" x14ac:dyDescent="0.3">
      <c r="A187" s="32">
        <v>185</v>
      </c>
      <c r="B187" s="32" t="s">
        <v>39</v>
      </c>
      <c r="C187" s="32" t="s">
        <v>251</v>
      </c>
      <c r="D187" s="37">
        <v>3190096.31</v>
      </c>
      <c r="E187" s="37">
        <v>154595.20000000001</v>
      </c>
      <c r="F187" s="37">
        <v>68727.78</v>
      </c>
      <c r="G187" s="86">
        <f t="shared" si="2"/>
        <v>3413419.29</v>
      </c>
    </row>
    <row r="188" spans="1:7" ht="15.6" x14ac:dyDescent="0.3">
      <c r="A188" s="32">
        <v>186</v>
      </c>
      <c r="B188" s="32" t="s">
        <v>39</v>
      </c>
      <c r="C188" s="32" t="s">
        <v>252</v>
      </c>
      <c r="D188" s="37">
        <v>3518001.63</v>
      </c>
      <c r="E188" s="37">
        <v>170485.82</v>
      </c>
      <c r="F188" s="37">
        <v>75792.2</v>
      </c>
      <c r="G188" s="86">
        <f t="shared" si="2"/>
        <v>3764279.65</v>
      </c>
    </row>
    <row r="189" spans="1:7" ht="15.6" x14ac:dyDescent="0.3">
      <c r="A189" s="32">
        <v>187</v>
      </c>
      <c r="B189" s="32" t="s">
        <v>40</v>
      </c>
      <c r="C189" s="32" t="s">
        <v>253</v>
      </c>
      <c r="D189" s="37">
        <v>2463520</v>
      </c>
      <c r="E189" s="37">
        <v>119384.6</v>
      </c>
      <c r="F189" s="37">
        <v>53074.34</v>
      </c>
      <c r="G189" s="86">
        <f t="shared" si="2"/>
        <v>2635978.94</v>
      </c>
    </row>
    <row r="190" spans="1:7" ht="15.6" x14ac:dyDescent="0.3">
      <c r="A190" s="32">
        <v>188</v>
      </c>
      <c r="B190" s="32" t="s">
        <v>40</v>
      </c>
      <c r="C190" s="32" t="s">
        <v>254</v>
      </c>
      <c r="D190" s="37">
        <v>2685139.05</v>
      </c>
      <c r="E190" s="37">
        <v>130124.48</v>
      </c>
      <c r="F190" s="37">
        <v>57848.92</v>
      </c>
      <c r="G190" s="86">
        <f t="shared" si="2"/>
        <v>2873112.4499999997</v>
      </c>
    </row>
    <row r="191" spans="1:7" ht="15.6" x14ac:dyDescent="0.3">
      <c r="A191" s="32">
        <v>189</v>
      </c>
      <c r="B191" s="32" t="s">
        <v>40</v>
      </c>
      <c r="C191" s="32" t="s">
        <v>255</v>
      </c>
      <c r="D191" s="37">
        <v>2295351.4</v>
      </c>
      <c r="E191" s="37">
        <v>111234.99</v>
      </c>
      <c r="F191" s="37">
        <v>49451.3</v>
      </c>
      <c r="G191" s="86">
        <f t="shared" si="2"/>
        <v>2456037.69</v>
      </c>
    </row>
    <row r="192" spans="1:7" ht="15.6" x14ac:dyDescent="0.3">
      <c r="A192" s="32">
        <v>190</v>
      </c>
      <c r="B192" s="32" t="s">
        <v>40</v>
      </c>
      <c r="C192" s="32" t="s">
        <v>256</v>
      </c>
      <c r="D192" s="37">
        <v>3298835</v>
      </c>
      <c r="E192" s="37">
        <v>159864.79</v>
      </c>
      <c r="F192" s="37">
        <v>71070.45</v>
      </c>
      <c r="G192" s="86">
        <f t="shared" si="2"/>
        <v>3529770.24</v>
      </c>
    </row>
    <row r="193" spans="1:7" ht="15.6" x14ac:dyDescent="0.3">
      <c r="A193" s="32">
        <v>191</v>
      </c>
      <c r="B193" s="32" t="s">
        <v>40</v>
      </c>
      <c r="C193" s="32" t="s">
        <v>257</v>
      </c>
      <c r="D193" s="37">
        <v>3001427.25</v>
      </c>
      <c r="E193" s="37">
        <v>145452.12</v>
      </c>
      <c r="F193" s="37">
        <v>64663.07</v>
      </c>
      <c r="G193" s="86">
        <f t="shared" si="2"/>
        <v>3211542.44</v>
      </c>
    </row>
    <row r="194" spans="1:7" ht="15.6" x14ac:dyDescent="0.3">
      <c r="A194" s="32">
        <v>192</v>
      </c>
      <c r="B194" s="32" t="s">
        <v>40</v>
      </c>
      <c r="C194" s="32" t="s">
        <v>258</v>
      </c>
      <c r="D194" s="37">
        <v>3074484.17</v>
      </c>
      <c r="E194" s="37">
        <v>148992.53</v>
      </c>
      <c r="F194" s="37">
        <v>66237.02</v>
      </c>
      <c r="G194" s="86">
        <f t="shared" si="2"/>
        <v>3289713.7199999997</v>
      </c>
    </row>
    <row r="195" spans="1:7" ht="15.6" x14ac:dyDescent="0.3">
      <c r="A195" s="32">
        <v>193</v>
      </c>
      <c r="B195" s="32" t="s">
        <v>40</v>
      </c>
      <c r="C195" s="32" t="s">
        <v>259</v>
      </c>
      <c r="D195" s="37">
        <v>3259520.54</v>
      </c>
      <c r="E195" s="37">
        <v>157959.57</v>
      </c>
      <c r="F195" s="37">
        <v>70223.460000000006</v>
      </c>
      <c r="G195" s="86">
        <f t="shared" si="2"/>
        <v>3487703.57</v>
      </c>
    </row>
    <row r="196" spans="1:7" ht="15.6" x14ac:dyDescent="0.3">
      <c r="A196" s="32">
        <v>194</v>
      </c>
      <c r="B196" s="32" t="s">
        <v>40</v>
      </c>
      <c r="C196" s="32" t="s">
        <v>260</v>
      </c>
      <c r="D196" s="37">
        <v>3065626.75</v>
      </c>
      <c r="E196" s="37">
        <v>148563.29</v>
      </c>
      <c r="F196" s="37">
        <v>66046.19</v>
      </c>
      <c r="G196" s="86">
        <f t="shared" ref="G196:G259" si="3">D196+E196+F196</f>
        <v>3280236.23</v>
      </c>
    </row>
    <row r="197" spans="1:7" ht="15.6" x14ac:dyDescent="0.3">
      <c r="A197" s="32">
        <v>195</v>
      </c>
      <c r="B197" s="32" t="s">
        <v>40</v>
      </c>
      <c r="C197" s="32" t="s">
        <v>261</v>
      </c>
      <c r="D197" s="37">
        <v>2884528.86</v>
      </c>
      <c r="E197" s="37">
        <v>139787.10999999999</v>
      </c>
      <c r="F197" s="37">
        <v>62144.6</v>
      </c>
      <c r="G197" s="86">
        <f t="shared" si="3"/>
        <v>3086460.57</v>
      </c>
    </row>
    <row r="198" spans="1:7" ht="15.6" x14ac:dyDescent="0.3">
      <c r="A198" s="32">
        <v>196</v>
      </c>
      <c r="B198" s="32" t="s">
        <v>40</v>
      </c>
      <c r="C198" s="32" t="s">
        <v>262</v>
      </c>
      <c r="D198" s="37">
        <v>3225547.07</v>
      </c>
      <c r="E198" s="37">
        <v>156313.18</v>
      </c>
      <c r="F198" s="37">
        <v>69491.53</v>
      </c>
      <c r="G198" s="86">
        <f t="shared" si="3"/>
        <v>3451351.78</v>
      </c>
    </row>
    <row r="199" spans="1:7" ht="15.6" x14ac:dyDescent="0.3">
      <c r="A199" s="32">
        <v>197</v>
      </c>
      <c r="B199" s="32" t="s">
        <v>40</v>
      </c>
      <c r="C199" s="32" t="s">
        <v>263</v>
      </c>
      <c r="D199" s="37">
        <v>2710453.69</v>
      </c>
      <c r="E199" s="37">
        <v>131351.25</v>
      </c>
      <c r="F199" s="37">
        <v>58394.3</v>
      </c>
      <c r="G199" s="86">
        <f t="shared" si="3"/>
        <v>2900199.2399999998</v>
      </c>
    </row>
    <row r="200" spans="1:7" ht="15.6" x14ac:dyDescent="0.3">
      <c r="A200" s="32">
        <v>198</v>
      </c>
      <c r="B200" s="32" t="s">
        <v>40</v>
      </c>
      <c r="C200" s="32" t="s">
        <v>264</v>
      </c>
      <c r="D200" s="37">
        <v>2795423.07</v>
      </c>
      <c r="E200" s="37">
        <v>135468.95000000001</v>
      </c>
      <c r="F200" s="37">
        <v>60224.89</v>
      </c>
      <c r="G200" s="86">
        <f t="shared" si="3"/>
        <v>2991116.91</v>
      </c>
    </row>
    <row r="201" spans="1:7" ht="15.6" x14ac:dyDescent="0.3">
      <c r="A201" s="32">
        <v>199</v>
      </c>
      <c r="B201" s="32" t="s">
        <v>40</v>
      </c>
      <c r="C201" s="32" t="s">
        <v>265</v>
      </c>
      <c r="D201" s="37">
        <v>2560547.2000000002</v>
      </c>
      <c r="E201" s="37">
        <v>124086.64</v>
      </c>
      <c r="F201" s="37">
        <v>55164.7</v>
      </c>
      <c r="G201" s="86">
        <f t="shared" si="3"/>
        <v>2739798.5400000005</v>
      </c>
    </row>
    <row r="202" spans="1:7" ht="15.6" x14ac:dyDescent="0.3">
      <c r="A202" s="32">
        <v>200</v>
      </c>
      <c r="B202" s="32" t="s">
        <v>40</v>
      </c>
      <c r="C202" s="32" t="s">
        <v>266</v>
      </c>
      <c r="D202" s="37">
        <v>2507710.44</v>
      </c>
      <c r="E202" s="37">
        <v>121526.11</v>
      </c>
      <c r="F202" s="37">
        <v>54026.38</v>
      </c>
      <c r="G202" s="86">
        <f t="shared" si="3"/>
        <v>2683262.9299999997</v>
      </c>
    </row>
    <row r="203" spans="1:7" ht="15.6" x14ac:dyDescent="0.3">
      <c r="A203" s="32">
        <v>201</v>
      </c>
      <c r="B203" s="32" t="s">
        <v>40</v>
      </c>
      <c r="C203" s="32" t="s">
        <v>267</v>
      </c>
      <c r="D203" s="37">
        <v>2721155.07</v>
      </c>
      <c r="E203" s="37">
        <v>131869.85</v>
      </c>
      <c r="F203" s="37">
        <v>58624.86</v>
      </c>
      <c r="G203" s="86">
        <f t="shared" si="3"/>
        <v>2911649.78</v>
      </c>
    </row>
    <row r="204" spans="1:7" ht="15.6" x14ac:dyDescent="0.3">
      <c r="A204" s="32">
        <v>202</v>
      </c>
      <c r="B204" s="32" t="s">
        <v>40</v>
      </c>
      <c r="C204" s="32" t="s">
        <v>268</v>
      </c>
      <c r="D204" s="37">
        <v>2247245.75</v>
      </c>
      <c r="E204" s="37">
        <v>108903.74</v>
      </c>
      <c r="F204" s="37">
        <v>48414.9</v>
      </c>
      <c r="G204" s="86">
        <f t="shared" si="3"/>
        <v>2404564.39</v>
      </c>
    </row>
    <row r="205" spans="1:7" ht="15.6" x14ac:dyDescent="0.3">
      <c r="A205" s="32">
        <v>203</v>
      </c>
      <c r="B205" s="32" t="s">
        <v>40</v>
      </c>
      <c r="C205" s="32" t="s">
        <v>269</v>
      </c>
      <c r="D205" s="37">
        <v>2830579.76</v>
      </c>
      <c r="E205" s="37">
        <v>137172.68</v>
      </c>
      <c r="F205" s="37">
        <v>60982.31</v>
      </c>
      <c r="G205" s="86">
        <f t="shared" si="3"/>
        <v>3028734.75</v>
      </c>
    </row>
    <row r="206" spans="1:7" ht="15.6" x14ac:dyDescent="0.3">
      <c r="A206" s="32">
        <v>204</v>
      </c>
      <c r="B206" s="32" t="s">
        <v>40</v>
      </c>
      <c r="C206" s="32" t="s">
        <v>270</v>
      </c>
      <c r="D206" s="37">
        <v>2976061.46</v>
      </c>
      <c r="E206" s="37">
        <v>144222.87</v>
      </c>
      <c r="F206" s="37">
        <v>64116.59</v>
      </c>
      <c r="G206" s="86">
        <f t="shared" si="3"/>
        <v>3184400.92</v>
      </c>
    </row>
    <row r="207" spans="1:7" ht="15.6" x14ac:dyDescent="0.3">
      <c r="A207" s="32">
        <v>205</v>
      </c>
      <c r="B207" s="32" t="s">
        <v>40</v>
      </c>
      <c r="C207" s="32" t="s">
        <v>271</v>
      </c>
      <c r="D207" s="37">
        <v>3886649.65</v>
      </c>
      <c r="E207" s="37">
        <v>188350.86</v>
      </c>
      <c r="F207" s="37">
        <v>83734.399999999994</v>
      </c>
      <c r="G207" s="86">
        <f t="shared" si="3"/>
        <v>4158734.9099999997</v>
      </c>
    </row>
    <row r="208" spans="1:7" ht="15.6" x14ac:dyDescent="0.3">
      <c r="A208" s="32">
        <v>206</v>
      </c>
      <c r="B208" s="32" t="s">
        <v>40</v>
      </c>
      <c r="C208" s="32" t="s">
        <v>272</v>
      </c>
      <c r="D208" s="37">
        <v>3081007.23</v>
      </c>
      <c r="E208" s="37">
        <v>149308.64000000001</v>
      </c>
      <c r="F208" s="37">
        <v>66377.55</v>
      </c>
      <c r="G208" s="86">
        <f t="shared" si="3"/>
        <v>3296693.42</v>
      </c>
    </row>
    <row r="209" spans="1:7" ht="15.6" x14ac:dyDescent="0.3">
      <c r="A209" s="32">
        <v>207</v>
      </c>
      <c r="B209" s="32" t="s">
        <v>40</v>
      </c>
      <c r="C209" s="32" t="s">
        <v>273</v>
      </c>
      <c r="D209" s="37">
        <v>2443512.34</v>
      </c>
      <c r="E209" s="37">
        <v>118415.01</v>
      </c>
      <c r="F209" s="37">
        <v>52643.29</v>
      </c>
      <c r="G209" s="86">
        <f t="shared" si="3"/>
        <v>2614570.6399999997</v>
      </c>
    </row>
    <row r="210" spans="1:7" ht="15.6" x14ac:dyDescent="0.3">
      <c r="A210" s="32">
        <v>208</v>
      </c>
      <c r="B210" s="32" t="s">
        <v>40</v>
      </c>
      <c r="C210" s="32" t="s">
        <v>274</v>
      </c>
      <c r="D210" s="37">
        <v>2871094.47</v>
      </c>
      <c r="E210" s="37">
        <v>139136.06</v>
      </c>
      <c r="F210" s="37">
        <v>61855.17</v>
      </c>
      <c r="G210" s="86">
        <f t="shared" si="3"/>
        <v>3072085.7</v>
      </c>
    </row>
    <row r="211" spans="1:7" ht="15.6" x14ac:dyDescent="0.3">
      <c r="A211" s="32">
        <v>209</v>
      </c>
      <c r="B211" s="32" t="s">
        <v>40</v>
      </c>
      <c r="C211" s="32" t="s">
        <v>275</v>
      </c>
      <c r="D211" s="37">
        <v>3567944.87</v>
      </c>
      <c r="E211" s="37">
        <v>172906.12</v>
      </c>
      <c r="F211" s="37">
        <v>76868.19</v>
      </c>
      <c r="G211" s="86">
        <f t="shared" si="3"/>
        <v>3817719.18</v>
      </c>
    </row>
    <row r="212" spans="1:7" ht="15.6" x14ac:dyDescent="0.3">
      <c r="A212" s="32">
        <v>210</v>
      </c>
      <c r="B212" s="32" t="s">
        <v>40</v>
      </c>
      <c r="C212" s="32" t="s">
        <v>276</v>
      </c>
      <c r="D212" s="37">
        <v>2936209.55</v>
      </c>
      <c r="E212" s="37">
        <v>142291.6</v>
      </c>
      <c r="F212" s="37">
        <v>63258.01</v>
      </c>
      <c r="G212" s="86">
        <f t="shared" si="3"/>
        <v>3141759.1599999997</v>
      </c>
    </row>
    <row r="213" spans="1:7" ht="15.6" x14ac:dyDescent="0.3">
      <c r="A213" s="32">
        <v>211</v>
      </c>
      <c r="B213" s="32" t="s">
        <v>40</v>
      </c>
      <c r="C213" s="32" t="s">
        <v>277</v>
      </c>
      <c r="D213" s="37">
        <v>2819766.91</v>
      </c>
      <c r="E213" s="37">
        <v>136648.68</v>
      </c>
      <c r="F213" s="37">
        <v>60749.36</v>
      </c>
      <c r="G213" s="86">
        <f t="shared" si="3"/>
        <v>3017164.95</v>
      </c>
    </row>
    <row r="214" spans="1:7" ht="15.6" x14ac:dyDescent="0.3">
      <c r="A214" s="32">
        <v>212</v>
      </c>
      <c r="B214" s="32" t="s">
        <v>41</v>
      </c>
      <c r="C214" s="32" t="s">
        <v>278</v>
      </c>
      <c r="D214" s="37">
        <v>3202034.18</v>
      </c>
      <c r="E214" s="37">
        <v>155173.73000000001</v>
      </c>
      <c r="F214" s="37">
        <v>68984.97</v>
      </c>
      <c r="G214" s="86">
        <f t="shared" si="3"/>
        <v>3426192.8800000004</v>
      </c>
    </row>
    <row r="215" spans="1:7" ht="15.6" x14ac:dyDescent="0.3">
      <c r="A215" s="32">
        <v>213</v>
      </c>
      <c r="B215" s="32" t="s">
        <v>41</v>
      </c>
      <c r="C215" s="32" t="s">
        <v>279</v>
      </c>
      <c r="D215" s="37">
        <v>3006705.06</v>
      </c>
      <c r="E215" s="37">
        <v>145707.88</v>
      </c>
      <c r="F215" s="37">
        <v>64776.78</v>
      </c>
      <c r="G215" s="86">
        <f t="shared" si="3"/>
        <v>3217189.7199999997</v>
      </c>
    </row>
    <row r="216" spans="1:7" ht="15.6" x14ac:dyDescent="0.3">
      <c r="A216" s="32">
        <v>214</v>
      </c>
      <c r="B216" s="32" t="s">
        <v>41</v>
      </c>
      <c r="C216" s="32" t="s">
        <v>820</v>
      </c>
      <c r="D216" s="37">
        <v>3032588.62</v>
      </c>
      <c r="E216" s="37">
        <v>146962.23000000001</v>
      </c>
      <c r="F216" s="37">
        <v>65334.41</v>
      </c>
      <c r="G216" s="86">
        <f t="shared" si="3"/>
        <v>3244885.2600000002</v>
      </c>
    </row>
    <row r="217" spans="1:7" ht="15.6" x14ac:dyDescent="0.3">
      <c r="A217" s="32">
        <v>215</v>
      </c>
      <c r="B217" s="32" t="s">
        <v>41</v>
      </c>
      <c r="C217" s="32" t="s">
        <v>41</v>
      </c>
      <c r="D217" s="37">
        <v>2924262.82</v>
      </c>
      <c r="E217" s="37">
        <v>141712.65</v>
      </c>
      <c r="F217" s="37">
        <v>63000.63</v>
      </c>
      <c r="G217" s="86">
        <f t="shared" si="3"/>
        <v>3128976.0999999996</v>
      </c>
    </row>
    <row r="218" spans="1:7" ht="15.6" x14ac:dyDescent="0.3">
      <c r="A218" s="32">
        <v>216</v>
      </c>
      <c r="B218" s="32" t="s">
        <v>41</v>
      </c>
      <c r="C218" s="32" t="s">
        <v>280</v>
      </c>
      <c r="D218" s="37">
        <v>2914773.43</v>
      </c>
      <c r="E218" s="37">
        <v>141252.79</v>
      </c>
      <c r="F218" s="37">
        <v>62796.19</v>
      </c>
      <c r="G218" s="86">
        <f t="shared" si="3"/>
        <v>3118822.41</v>
      </c>
    </row>
    <row r="219" spans="1:7" ht="15.6" x14ac:dyDescent="0.3">
      <c r="A219" s="32">
        <v>217</v>
      </c>
      <c r="B219" s="32" t="s">
        <v>41</v>
      </c>
      <c r="C219" s="32" t="s">
        <v>281</v>
      </c>
      <c r="D219" s="37">
        <v>3029592.11</v>
      </c>
      <c r="E219" s="37">
        <v>146817.01</v>
      </c>
      <c r="F219" s="37">
        <v>65269.86</v>
      </c>
      <c r="G219" s="86">
        <f t="shared" si="3"/>
        <v>3241678.98</v>
      </c>
    </row>
    <row r="220" spans="1:7" ht="15.6" x14ac:dyDescent="0.3">
      <c r="A220" s="32">
        <v>218</v>
      </c>
      <c r="B220" s="32" t="s">
        <v>41</v>
      </c>
      <c r="C220" s="32" t="s">
        <v>282</v>
      </c>
      <c r="D220" s="37">
        <v>3539847.59</v>
      </c>
      <c r="E220" s="37">
        <v>171544.5</v>
      </c>
      <c r="F220" s="37">
        <v>76262.86</v>
      </c>
      <c r="G220" s="86">
        <f t="shared" si="3"/>
        <v>3787654.9499999997</v>
      </c>
    </row>
    <row r="221" spans="1:7" ht="15.6" x14ac:dyDescent="0.3">
      <c r="A221" s="32">
        <v>219</v>
      </c>
      <c r="B221" s="32" t="s">
        <v>41</v>
      </c>
      <c r="C221" s="32" t="s">
        <v>283</v>
      </c>
      <c r="D221" s="37">
        <v>3135502.68</v>
      </c>
      <c r="E221" s="37">
        <v>151949.54</v>
      </c>
      <c r="F221" s="37">
        <v>67551.61</v>
      </c>
      <c r="G221" s="86">
        <f t="shared" si="3"/>
        <v>3355003.83</v>
      </c>
    </row>
    <row r="222" spans="1:7" ht="15.6" x14ac:dyDescent="0.3">
      <c r="A222" s="32">
        <v>220</v>
      </c>
      <c r="B222" s="32" t="s">
        <v>41</v>
      </c>
      <c r="C222" s="32" t="s">
        <v>284</v>
      </c>
      <c r="D222" s="37">
        <v>2836878.72</v>
      </c>
      <c r="E222" s="37">
        <v>137477.93</v>
      </c>
      <c r="F222" s="37">
        <v>61118.02</v>
      </c>
      <c r="G222" s="86">
        <f t="shared" si="3"/>
        <v>3035474.6700000004</v>
      </c>
    </row>
    <row r="223" spans="1:7" ht="15.6" x14ac:dyDescent="0.3">
      <c r="A223" s="32">
        <v>221</v>
      </c>
      <c r="B223" s="32" t="s">
        <v>41</v>
      </c>
      <c r="C223" s="32" t="s">
        <v>285</v>
      </c>
      <c r="D223" s="37">
        <v>3940412.26</v>
      </c>
      <c r="E223" s="37">
        <v>190956.25</v>
      </c>
      <c r="F223" s="37">
        <v>84892.66</v>
      </c>
      <c r="G223" s="86">
        <f t="shared" si="3"/>
        <v>4216261.17</v>
      </c>
    </row>
    <row r="224" spans="1:7" ht="15.6" x14ac:dyDescent="0.3">
      <c r="A224" s="32">
        <v>222</v>
      </c>
      <c r="B224" s="32" t="s">
        <v>41</v>
      </c>
      <c r="C224" s="32" t="s">
        <v>286</v>
      </c>
      <c r="D224" s="37">
        <v>3056912.99</v>
      </c>
      <c r="E224" s="37">
        <v>148141.01</v>
      </c>
      <c r="F224" s="37">
        <v>65858.460000000006</v>
      </c>
      <c r="G224" s="86">
        <f t="shared" si="3"/>
        <v>3270912.46</v>
      </c>
    </row>
    <row r="225" spans="1:7" ht="15.6" x14ac:dyDescent="0.3">
      <c r="A225" s="32">
        <v>223</v>
      </c>
      <c r="B225" s="32" t="s">
        <v>41</v>
      </c>
      <c r="C225" s="32" t="s">
        <v>287</v>
      </c>
      <c r="D225" s="37">
        <v>3373068.67</v>
      </c>
      <c r="E225" s="37">
        <v>163462.23000000001</v>
      </c>
      <c r="F225" s="37">
        <v>72669.75</v>
      </c>
      <c r="G225" s="86">
        <f t="shared" si="3"/>
        <v>3609200.65</v>
      </c>
    </row>
    <row r="226" spans="1:7" ht="15.6" x14ac:dyDescent="0.3">
      <c r="A226" s="32">
        <v>224</v>
      </c>
      <c r="B226" s="32" t="s">
        <v>41</v>
      </c>
      <c r="C226" s="32" t="s">
        <v>288</v>
      </c>
      <c r="D226" s="37">
        <v>3694347.14</v>
      </c>
      <c r="E226" s="37">
        <v>179031.7</v>
      </c>
      <c r="F226" s="37">
        <v>79591.41</v>
      </c>
      <c r="G226" s="86">
        <f t="shared" si="3"/>
        <v>3952970.2500000005</v>
      </c>
    </row>
    <row r="227" spans="1:7" ht="15.6" x14ac:dyDescent="0.3">
      <c r="A227" s="32">
        <v>225</v>
      </c>
      <c r="B227" s="32" t="s">
        <v>42</v>
      </c>
      <c r="C227" s="32" t="s">
        <v>289</v>
      </c>
      <c r="D227" s="37">
        <v>3835517.47</v>
      </c>
      <c r="E227" s="37">
        <v>185872.95</v>
      </c>
      <c r="F227" s="37">
        <v>82632.800000000003</v>
      </c>
      <c r="G227" s="86">
        <f t="shared" si="3"/>
        <v>4104023.22</v>
      </c>
    </row>
    <row r="228" spans="1:7" ht="15.6" x14ac:dyDescent="0.3">
      <c r="A228" s="32">
        <v>226</v>
      </c>
      <c r="B228" s="32" t="s">
        <v>42</v>
      </c>
      <c r="C228" s="32" t="s">
        <v>290</v>
      </c>
      <c r="D228" s="37">
        <v>3642907</v>
      </c>
      <c r="E228" s="37">
        <v>176538.86</v>
      </c>
      <c r="F228" s="37">
        <v>78483.179999999993</v>
      </c>
      <c r="G228" s="86">
        <f t="shared" si="3"/>
        <v>3897929.04</v>
      </c>
    </row>
    <row r="229" spans="1:7" ht="15.6" x14ac:dyDescent="0.3">
      <c r="A229" s="32">
        <v>227</v>
      </c>
      <c r="B229" s="32" t="s">
        <v>42</v>
      </c>
      <c r="C229" s="32" t="s">
        <v>291</v>
      </c>
      <c r="D229" s="37">
        <v>2410578.2799999998</v>
      </c>
      <c r="E229" s="37">
        <v>116818.99</v>
      </c>
      <c r="F229" s="37">
        <v>51933.760000000002</v>
      </c>
      <c r="G229" s="86">
        <f t="shared" si="3"/>
        <v>2579331.0299999998</v>
      </c>
    </row>
    <row r="230" spans="1:7" ht="15.6" x14ac:dyDescent="0.3">
      <c r="A230" s="32">
        <v>228</v>
      </c>
      <c r="B230" s="32" t="s">
        <v>42</v>
      </c>
      <c r="C230" s="32" t="s">
        <v>292</v>
      </c>
      <c r="D230" s="37">
        <v>2481761.37</v>
      </c>
      <c r="E230" s="37">
        <v>120268.6</v>
      </c>
      <c r="F230" s="37">
        <v>53467.33</v>
      </c>
      <c r="G230" s="86">
        <f t="shared" si="3"/>
        <v>2655497.3000000003</v>
      </c>
    </row>
    <row r="231" spans="1:7" ht="15.6" x14ac:dyDescent="0.3">
      <c r="A231" s="32">
        <v>229</v>
      </c>
      <c r="B231" s="32" t="s">
        <v>42</v>
      </c>
      <c r="C231" s="32" t="s">
        <v>293</v>
      </c>
      <c r="D231" s="37">
        <v>2971524.32</v>
      </c>
      <c r="E231" s="37">
        <v>144002.99</v>
      </c>
      <c r="F231" s="37">
        <v>64018.84</v>
      </c>
      <c r="G231" s="86">
        <f t="shared" si="3"/>
        <v>3179546.1499999994</v>
      </c>
    </row>
    <row r="232" spans="1:7" ht="15.6" x14ac:dyDescent="0.3">
      <c r="A232" s="32">
        <v>230</v>
      </c>
      <c r="B232" s="32" t="s">
        <v>42</v>
      </c>
      <c r="C232" s="32" t="s">
        <v>294</v>
      </c>
      <c r="D232" s="37">
        <v>2525688.25</v>
      </c>
      <c r="E232" s="37">
        <v>122397.34</v>
      </c>
      <c r="F232" s="37">
        <v>54413.7</v>
      </c>
      <c r="G232" s="86">
        <f t="shared" si="3"/>
        <v>2702499.29</v>
      </c>
    </row>
    <row r="233" spans="1:7" ht="15.6" x14ac:dyDescent="0.3">
      <c r="A233" s="32">
        <v>231</v>
      </c>
      <c r="B233" s="32" t="s">
        <v>42</v>
      </c>
      <c r="C233" s="32" t="s">
        <v>295</v>
      </c>
      <c r="D233" s="37">
        <v>2528011.33</v>
      </c>
      <c r="E233" s="37">
        <v>122509.92</v>
      </c>
      <c r="F233" s="37">
        <v>54463.75</v>
      </c>
      <c r="G233" s="86">
        <f t="shared" si="3"/>
        <v>2704985</v>
      </c>
    </row>
    <row r="234" spans="1:7" ht="15.6" x14ac:dyDescent="0.3">
      <c r="A234" s="32">
        <v>232</v>
      </c>
      <c r="B234" s="32" t="s">
        <v>42</v>
      </c>
      <c r="C234" s="32" t="s">
        <v>296</v>
      </c>
      <c r="D234" s="37">
        <v>2932703.9</v>
      </c>
      <c r="E234" s="37">
        <v>142121.72</v>
      </c>
      <c r="F234" s="37">
        <v>63182.49</v>
      </c>
      <c r="G234" s="86">
        <f t="shared" si="3"/>
        <v>3138008.1100000003</v>
      </c>
    </row>
    <row r="235" spans="1:7" ht="15.6" x14ac:dyDescent="0.3">
      <c r="A235" s="32">
        <v>233</v>
      </c>
      <c r="B235" s="32" t="s">
        <v>42</v>
      </c>
      <c r="C235" s="32" t="s">
        <v>297</v>
      </c>
      <c r="D235" s="37">
        <v>3227800.61</v>
      </c>
      <c r="E235" s="37">
        <v>156422.39000000001</v>
      </c>
      <c r="F235" s="37">
        <v>69540.08</v>
      </c>
      <c r="G235" s="86">
        <f t="shared" si="3"/>
        <v>3453763.08</v>
      </c>
    </row>
    <row r="236" spans="1:7" ht="15.6" x14ac:dyDescent="0.3">
      <c r="A236" s="32">
        <v>234</v>
      </c>
      <c r="B236" s="32" t="s">
        <v>42</v>
      </c>
      <c r="C236" s="32" t="s">
        <v>298</v>
      </c>
      <c r="D236" s="37">
        <v>2348698.6</v>
      </c>
      <c r="E236" s="37">
        <v>113820.24</v>
      </c>
      <c r="F236" s="37">
        <v>50600.61</v>
      </c>
      <c r="G236" s="86">
        <f t="shared" si="3"/>
        <v>2513119.4500000002</v>
      </c>
    </row>
    <row r="237" spans="1:7" ht="15.6" x14ac:dyDescent="0.3">
      <c r="A237" s="32">
        <v>235</v>
      </c>
      <c r="B237" s="32" t="s">
        <v>42</v>
      </c>
      <c r="C237" s="32" t="s">
        <v>299</v>
      </c>
      <c r="D237" s="37">
        <v>4030104.87</v>
      </c>
      <c r="E237" s="37">
        <v>195302.85</v>
      </c>
      <c r="F237" s="37">
        <v>86825.01</v>
      </c>
      <c r="G237" s="86">
        <f t="shared" si="3"/>
        <v>4312232.7299999995</v>
      </c>
    </row>
    <row r="238" spans="1:7" ht="15.6" x14ac:dyDescent="0.3">
      <c r="A238" s="32">
        <v>236</v>
      </c>
      <c r="B238" s="32" t="s">
        <v>42</v>
      </c>
      <c r="C238" s="32" t="s">
        <v>300</v>
      </c>
      <c r="D238" s="37">
        <v>4147619.07</v>
      </c>
      <c r="E238" s="37">
        <v>200997.7</v>
      </c>
      <c r="F238" s="37">
        <v>89356.75</v>
      </c>
      <c r="G238" s="86">
        <f t="shared" si="3"/>
        <v>4437973.5199999996</v>
      </c>
    </row>
    <row r="239" spans="1:7" ht="15.6" x14ac:dyDescent="0.3">
      <c r="A239" s="32">
        <v>237</v>
      </c>
      <c r="B239" s="32" t="s">
        <v>42</v>
      </c>
      <c r="C239" s="32" t="s">
        <v>301</v>
      </c>
      <c r="D239" s="37">
        <v>3250933.98</v>
      </c>
      <c r="E239" s="37">
        <v>157543.46</v>
      </c>
      <c r="F239" s="37">
        <v>70038.47</v>
      </c>
      <c r="G239" s="86">
        <f t="shared" si="3"/>
        <v>3478515.91</v>
      </c>
    </row>
    <row r="240" spans="1:7" ht="15.6" x14ac:dyDescent="0.3">
      <c r="A240" s="32">
        <v>238</v>
      </c>
      <c r="B240" s="32" t="s">
        <v>42</v>
      </c>
      <c r="C240" s="32" t="s">
        <v>302</v>
      </c>
      <c r="D240" s="37">
        <v>3100335.15</v>
      </c>
      <c r="E240" s="37">
        <v>150245.29</v>
      </c>
      <c r="F240" s="37">
        <v>66793.95</v>
      </c>
      <c r="G240" s="86">
        <f t="shared" si="3"/>
        <v>3317374.39</v>
      </c>
    </row>
    <row r="241" spans="1:7" ht="15.6" x14ac:dyDescent="0.3">
      <c r="A241" s="32">
        <v>239</v>
      </c>
      <c r="B241" s="32" t="s">
        <v>42</v>
      </c>
      <c r="C241" s="32" t="s">
        <v>303</v>
      </c>
      <c r="D241" s="37">
        <v>3383760.72</v>
      </c>
      <c r="E241" s="37">
        <v>163980.37</v>
      </c>
      <c r="F241" s="37">
        <v>72900.100000000006</v>
      </c>
      <c r="G241" s="86">
        <f t="shared" si="3"/>
        <v>3620641.1900000004</v>
      </c>
    </row>
    <row r="242" spans="1:7" ht="15.6" x14ac:dyDescent="0.3">
      <c r="A242" s="32">
        <v>240</v>
      </c>
      <c r="B242" s="32" t="s">
        <v>42</v>
      </c>
      <c r="C242" s="32" t="s">
        <v>304</v>
      </c>
      <c r="D242" s="37">
        <v>2968261.07</v>
      </c>
      <c r="E242" s="37">
        <v>143844.85</v>
      </c>
      <c r="F242" s="37">
        <v>63948.53</v>
      </c>
      <c r="G242" s="86">
        <f t="shared" si="3"/>
        <v>3176054.4499999997</v>
      </c>
    </row>
    <row r="243" spans="1:7" ht="15.6" x14ac:dyDescent="0.3">
      <c r="A243" s="32">
        <v>241</v>
      </c>
      <c r="B243" s="32" t="s">
        <v>42</v>
      </c>
      <c r="C243" s="32" t="s">
        <v>305</v>
      </c>
      <c r="D243" s="37">
        <v>2434377.13</v>
      </c>
      <c r="E243" s="37">
        <v>117972.31</v>
      </c>
      <c r="F243" s="37">
        <v>52446.48</v>
      </c>
      <c r="G243" s="86">
        <f t="shared" si="3"/>
        <v>2604795.92</v>
      </c>
    </row>
    <row r="244" spans="1:7" ht="15.6" x14ac:dyDescent="0.3">
      <c r="A244" s="32">
        <v>242</v>
      </c>
      <c r="B244" s="32" t="s">
        <v>42</v>
      </c>
      <c r="C244" s="32" t="s">
        <v>306</v>
      </c>
      <c r="D244" s="37">
        <v>3029336.75</v>
      </c>
      <c r="E244" s="37">
        <v>146804.64000000001</v>
      </c>
      <c r="F244" s="37">
        <v>65264.36</v>
      </c>
      <c r="G244" s="86">
        <f t="shared" si="3"/>
        <v>3241405.75</v>
      </c>
    </row>
    <row r="245" spans="1:7" ht="15.6" x14ac:dyDescent="0.3">
      <c r="A245" s="32">
        <v>243</v>
      </c>
      <c r="B245" s="32" t="s">
        <v>43</v>
      </c>
      <c r="C245" s="32" t="s">
        <v>307</v>
      </c>
      <c r="D245" s="37">
        <v>3559535.14</v>
      </c>
      <c r="E245" s="37">
        <v>172498.57</v>
      </c>
      <c r="F245" s="37">
        <v>76687.009999999995</v>
      </c>
      <c r="G245" s="86">
        <f t="shared" si="3"/>
        <v>3808720.7199999997</v>
      </c>
    </row>
    <row r="246" spans="1:7" ht="15.6" x14ac:dyDescent="0.3">
      <c r="A246" s="32">
        <v>244</v>
      </c>
      <c r="B246" s="32" t="s">
        <v>43</v>
      </c>
      <c r="C246" s="32" t="s">
        <v>308</v>
      </c>
      <c r="D246" s="37">
        <v>2708565.71</v>
      </c>
      <c r="E246" s="37">
        <v>131259.76</v>
      </c>
      <c r="F246" s="37">
        <v>58353.63</v>
      </c>
      <c r="G246" s="86">
        <f t="shared" si="3"/>
        <v>2898179.0999999996</v>
      </c>
    </row>
    <row r="247" spans="1:7" ht="15.6" x14ac:dyDescent="0.3">
      <c r="A247" s="32">
        <v>245</v>
      </c>
      <c r="B247" s="32" t="s">
        <v>43</v>
      </c>
      <c r="C247" s="32" t="s">
        <v>309</v>
      </c>
      <c r="D247" s="37">
        <v>2582579.3199999998</v>
      </c>
      <c r="E247" s="37">
        <v>125154.33</v>
      </c>
      <c r="F247" s="37">
        <v>55639.37</v>
      </c>
      <c r="G247" s="86">
        <f t="shared" si="3"/>
        <v>2763373.02</v>
      </c>
    </row>
    <row r="248" spans="1:7" ht="15.6" x14ac:dyDescent="0.3">
      <c r="A248" s="32">
        <v>246</v>
      </c>
      <c r="B248" s="32" t="s">
        <v>43</v>
      </c>
      <c r="C248" s="32" t="s">
        <v>310</v>
      </c>
      <c r="D248" s="37">
        <v>2666653.35</v>
      </c>
      <c r="E248" s="37">
        <v>129228.64</v>
      </c>
      <c r="F248" s="37">
        <v>57450.67</v>
      </c>
      <c r="G248" s="86">
        <f t="shared" si="3"/>
        <v>2853332.66</v>
      </c>
    </row>
    <row r="249" spans="1:7" ht="15.6" x14ac:dyDescent="0.3">
      <c r="A249" s="32">
        <v>247</v>
      </c>
      <c r="B249" s="32" t="s">
        <v>43</v>
      </c>
      <c r="C249" s="32" t="s">
        <v>311</v>
      </c>
      <c r="D249" s="37">
        <v>2824505.55</v>
      </c>
      <c r="E249" s="37">
        <v>136878.32</v>
      </c>
      <c r="F249" s="37">
        <v>60851.45</v>
      </c>
      <c r="G249" s="86">
        <f t="shared" si="3"/>
        <v>3022235.32</v>
      </c>
    </row>
    <row r="250" spans="1:7" ht="15.6" x14ac:dyDescent="0.3">
      <c r="A250" s="32">
        <v>248</v>
      </c>
      <c r="B250" s="32" t="s">
        <v>43</v>
      </c>
      <c r="C250" s="32" t="s">
        <v>312</v>
      </c>
      <c r="D250" s="37">
        <v>2879324.3</v>
      </c>
      <c r="E250" s="37">
        <v>139534.89000000001</v>
      </c>
      <c r="F250" s="37">
        <v>62032.47</v>
      </c>
      <c r="G250" s="86">
        <f t="shared" si="3"/>
        <v>3080891.66</v>
      </c>
    </row>
    <row r="251" spans="1:7" ht="15.6" x14ac:dyDescent="0.3">
      <c r="A251" s="32">
        <v>249</v>
      </c>
      <c r="B251" s="32" t="s">
        <v>43</v>
      </c>
      <c r="C251" s="32" t="s">
        <v>313</v>
      </c>
      <c r="D251" s="37">
        <v>2372581.11</v>
      </c>
      <c r="E251" s="37">
        <v>114977.61</v>
      </c>
      <c r="F251" s="37">
        <v>51115.14</v>
      </c>
      <c r="G251" s="86">
        <f t="shared" si="3"/>
        <v>2538673.86</v>
      </c>
    </row>
    <row r="252" spans="1:7" ht="15.6" x14ac:dyDescent="0.3">
      <c r="A252" s="32">
        <v>250</v>
      </c>
      <c r="B252" s="32" t="s">
        <v>43</v>
      </c>
      <c r="C252" s="32" t="s">
        <v>314</v>
      </c>
      <c r="D252" s="37">
        <v>2922830.12</v>
      </c>
      <c r="E252" s="37">
        <v>141643.22</v>
      </c>
      <c r="F252" s="37">
        <v>62969.77</v>
      </c>
      <c r="G252" s="86">
        <f t="shared" si="3"/>
        <v>3127443.1100000003</v>
      </c>
    </row>
    <row r="253" spans="1:7" ht="15.6" x14ac:dyDescent="0.3">
      <c r="A253" s="32">
        <v>251</v>
      </c>
      <c r="B253" s="32" t="s">
        <v>43</v>
      </c>
      <c r="C253" s="32" t="s">
        <v>315</v>
      </c>
      <c r="D253" s="37">
        <v>3127312.06</v>
      </c>
      <c r="E253" s="37">
        <v>151552.62</v>
      </c>
      <c r="F253" s="37">
        <v>67375.149999999994</v>
      </c>
      <c r="G253" s="86">
        <f t="shared" si="3"/>
        <v>3346239.83</v>
      </c>
    </row>
    <row r="254" spans="1:7" ht="15.6" x14ac:dyDescent="0.3">
      <c r="A254" s="32">
        <v>252</v>
      </c>
      <c r="B254" s="32" t="s">
        <v>43</v>
      </c>
      <c r="C254" s="32" t="s">
        <v>316</v>
      </c>
      <c r="D254" s="37">
        <v>2730830.19</v>
      </c>
      <c r="E254" s="37">
        <v>132338.72</v>
      </c>
      <c r="F254" s="37">
        <v>58833.3</v>
      </c>
      <c r="G254" s="86">
        <f t="shared" si="3"/>
        <v>2922002.21</v>
      </c>
    </row>
    <row r="255" spans="1:7" ht="15.6" x14ac:dyDescent="0.3">
      <c r="A255" s="32">
        <v>253</v>
      </c>
      <c r="B255" s="32" t="s">
        <v>43</v>
      </c>
      <c r="C255" s="32" t="s">
        <v>317</v>
      </c>
      <c r="D255" s="37">
        <v>2926534.81</v>
      </c>
      <c r="E255" s="37">
        <v>141822.76</v>
      </c>
      <c r="F255" s="37">
        <v>63049.58</v>
      </c>
      <c r="G255" s="86">
        <f t="shared" si="3"/>
        <v>3131407.1500000004</v>
      </c>
    </row>
    <row r="256" spans="1:7" ht="15.6" x14ac:dyDescent="0.3">
      <c r="A256" s="32">
        <v>254</v>
      </c>
      <c r="B256" s="32" t="s">
        <v>43</v>
      </c>
      <c r="C256" s="32" t="s">
        <v>318</v>
      </c>
      <c r="D256" s="37">
        <v>2053725.91</v>
      </c>
      <c r="E256" s="37">
        <v>99525.58</v>
      </c>
      <c r="F256" s="37">
        <v>44245.69</v>
      </c>
      <c r="G256" s="86">
        <f t="shared" si="3"/>
        <v>2197497.1799999997</v>
      </c>
    </row>
    <row r="257" spans="1:7" ht="15.6" x14ac:dyDescent="0.3">
      <c r="A257" s="32">
        <v>255</v>
      </c>
      <c r="B257" s="32" t="s">
        <v>43</v>
      </c>
      <c r="C257" s="32" t="s">
        <v>319</v>
      </c>
      <c r="D257" s="37">
        <v>2602959</v>
      </c>
      <c r="E257" s="37">
        <v>126141.95</v>
      </c>
      <c r="F257" s="37">
        <v>56078.43</v>
      </c>
      <c r="G257" s="86">
        <f t="shared" si="3"/>
        <v>2785179.3800000004</v>
      </c>
    </row>
    <row r="258" spans="1:7" ht="15.6" x14ac:dyDescent="0.3">
      <c r="A258" s="32">
        <v>256</v>
      </c>
      <c r="B258" s="32" t="s">
        <v>43</v>
      </c>
      <c r="C258" s="32" t="s">
        <v>320</v>
      </c>
      <c r="D258" s="37">
        <v>2540064.0699999998</v>
      </c>
      <c r="E258" s="37">
        <v>123094</v>
      </c>
      <c r="F258" s="37">
        <v>54723.41</v>
      </c>
      <c r="G258" s="86">
        <f t="shared" si="3"/>
        <v>2717881.48</v>
      </c>
    </row>
    <row r="259" spans="1:7" ht="15.6" x14ac:dyDescent="0.3">
      <c r="A259" s="32">
        <v>257</v>
      </c>
      <c r="B259" s="32" t="s">
        <v>43</v>
      </c>
      <c r="C259" s="32" t="s">
        <v>321</v>
      </c>
      <c r="D259" s="37">
        <v>2724252.98</v>
      </c>
      <c r="E259" s="37">
        <v>132019.98000000001</v>
      </c>
      <c r="F259" s="37">
        <v>58691.6</v>
      </c>
      <c r="G259" s="86">
        <f t="shared" si="3"/>
        <v>2914964.56</v>
      </c>
    </row>
    <row r="260" spans="1:7" ht="15.6" x14ac:dyDescent="0.3">
      <c r="A260" s="32">
        <v>258</v>
      </c>
      <c r="B260" s="32" t="s">
        <v>43</v>
      </c>
      <c r="C260" s="32" t="s">
        <v>322</v>
      </c>
      <c r="D260" s="37">
        <v>2648186.38</v>
      </c>
      <c r="E260" s="37">
        <v>128333.72</v>
      </c>
      <c r="F260" s="37">
        <v>57052.81</v>
      </c>
      <c r="G260" s="86">
        <f t="shared" ref="G260:G323" si="4">D260+E260+F260</f>
        <v>2833572.91</v>
      </c>
    </row>
    <row r="261" spans="1:7" ht="15.6" x14ac:dyDescent="0.3">
      <c r="A261" s="32">
        <v>259</v>
      </c>
      <c r="B261" s="32" t="s">
        <v>44</v>
      </c>
      <c r="C261" s="32" t="s">
        <v>323</v>
      </c>
      <c r="D261" s="37">
        <v>3317309.48</v>
      </c>
      <c r="E261" s="37">
        <v>160760.07999999999</v>
      </c>
      <c r="F261" s="37">
        <v>71468.47</v>
      </c>
      <c r="G261" s="86">
        <f t="shared" si="4"/>
        <v>3549538.0300000003</v>
      </c>
    </row>
    <row r="262" spans="1:7" ht="15.6" x14ac:dyDescent="0.3">
      <c r="A262" s="32">
        <v>260</v>
      </c>
      <c r="B262" s="32" t="s">
        <v>44</v>
      </c>
      <c r="C262" s="32" t="s">
        <v>324</v>
      </c>
      <c r="D262" s="37">
        <v>2795071.64</v>
      </c>
      <c r="E262" s="37">
        <v>135451.92000000001</v>
      </c>
      <c r="F262" s="37">
        <v>60217.32</v>
      </c>
      <c r="G262" s="86">
        <f t="shared" si="4"/>
        <v>2990740.88</v>
      </c>
    </row>
    <row r="263" spans="1:7" ht="15.6" x14ac:dyDescent="0.3">
      <c r="A263" s="32">
        <v>261</v>
      </c>
      <c r="B263" s="32" t="s">
        <v>44</v>
      </c>
      <c r="C263" s="32" t="s">
        <v>325</v>
      </c>
      <c r="D263" s="37">
        <v>3783425.71</v>
      </c>
      <c r="E263" s="37">
        <v>183348.53</v>
      </c>
      <c r="F263" s="37">
        <v>81510.53</v>
      </c>
      <c r="G263" s="86">
        <f t="shared" si="4"/>
        <v>4048284.7699999996</v>
      </c>
    </row>
    <row r="264" spans="1:7" ht="15.6" x14ac:dyDescent="0.3">
      <c r="A264" s="32">
        <v>262</v>
      </c>
      <c r="B264" s="32" t="s">
        <v>44</v>
      </c>
      <c r="C264" s="32" t="s">
        <v>326</v>
      </c>
      <c r="D264" s="37">
        <v>3556559.15</v>
      </c>
      <c r="E264" s="37">
        <v>172354.35</v>
      </c>
      <c r="F264" s="37">
        <v>76622.89</v>
      </c>
      <c r="G264" s="86">
        <f t="shared" si="4"/>
        <v>3805536.39</v>
      </c>
    </row>
    <row r="265" spans="1:7" ht="15.6" x14ac:dyDescent="0.3">
      <c r="A265" s="32">
        <v>263</v>
      </c>
      <c r="B265" s="32" t="s">
        <v>44</v>
      </c>
      <c r="C265" s="32" t="s">
        <v>327</v>
      </c>
      <c r="D265" s="37">
        <v>3438783.11</v>
      </c>
      <c r="E265" s="37">
        <v>166646.81</v>
      </c>
      <c r="F265" s="37">
        <v>74085.509999999995</v>
      </c>
      <c r="G265" s="86">
        <f t="shared" si="4"/>
        <v>3679515.4299999997</v>
      </c>
    </row>
    <row r="266" spans="1:7" ht="15.6" x14ac:dyDescent="0.3">
      <c r="A266" s="32">
        <v>264</v>
      </c>
      <c r="B266" s="32" t="s">
        <v>44</v>
      </c>
      <c r="C266" s="32" t="s">
        <v>328</v>
      </c>
      <c r="D266" s="37">
        <v>3306280.89</v>
      </c>
      <c r="E266" s="37">
        <v>160225.62</v>
      </c>
      <c r="F266" s="37">
        <v>71230.87</v>
      </c>
      <c r="G266" s="86">
        <f t="shared" si="4"/>
        <v>3537737.3800000004</v>
      </c>
    </row>
    <row r="267" spans="1:7" ht="15.6" x14ac:dyDescent="0.3">
      <c r="A267" s="32">
        <v>265</v>
      </c>
      <c r="B267" s="32" t="s">
        <v>44</v>
      </c>
      <c r="C267" s="32" t="s">
        <v>329</v>
      </c>
      <c r="D267" s="37">
        <v>3338305.24</v>
      </c>
      <c r="E267" s="37">
        <v>161777.56</v>
      </c>
      <c r="F267" s="37">
        <v>71920.81</v>
      </c>
      <c r="G267" s="86">
        <f t="shared" si="4"/>
        <v>3572003.6100000003</v>
      </c>
    </row>
    <row r="268" spans="1:7" ht="15.6" x14ac:dyDescent="0.3">
      <c r="A268" s="32">
        <v>266</v>
      </c>
      <c r="B268" s="32" t="s">
        <v>44</v>
      </c>
      <c r="C268" s="32" t="s">
        <v>330</v>
      </c>
      <c r="D268" s="37">
        <v>3613105.44</v>
      </c>
      <c r="E268" s="37">
        <v>175094.64</v>
      </c>
      <c r="F268" s="37">
        <v>77841.13</v>
      </c>
      <c r="G268" s="86">
        <f t="shared" si="4"/>
        <v>3866041.21</v>
      </c>
    </row>
    <row r="269" spans="1:7" ht="15.6" x14ac:dyDescent="0.3">
      <c r="A269" s="32">
        <v>267</v>
      </c>
      <c r="B269" s="32" t="s">
        <v>44</v>
      </c>
      <c r="C269" s="32" t="s">
        <v>331</v>
      </c>
      <c r="D269" s="37">
        <v>3287659.83</v>
      </c>
      <c r="E269" s="37">
        <v>159323.23000000001</v>
      </c>
      <c r="F269" s="37">
        <v>70829.7</v>
      </c>
      <c r="G269" s="86">
        <f t="shared" si="4"/>
        <v>3517812.7600000002</v>
      </c>
    </row>
    <row r="270" spans="1:7" ht="15.6" x14ac:dyDescent="0.3">
      <c r="A270" s="32">
        <v>268</v>
      </c>
      <c r="B270" s="32" t="s">
        <v>44</v>
      </c>
      <c r="C270" s="32" t="s">
        <v>332</v>
      </c>
      <c r="D270" s="37">
        <v>3074512.66</v>
      </c>
      <c r="E270" s="37">
        <v>148993.91</v>
      </c>
      <c r="F270" s="37">
        <v>66237.63</v>
      </c>
      <c r="G270" s="86">
        <f t="shared" si="4"/>
        <v>3289744.2</v>
      </c>
    </row>
    <row r="271" spans="1:7" ht="15.6" x14ac:dyDescent="0.3">
      <c r="A271" s="32">
        <v>269</v>
      </c>
      <c r="B271" s="32" t="s">
        <v>44</v>
      </c>
      <c r="C271" s="32" t="s">
        <v>333</v>
      </c>
      <c r="D271" s="37">
        <v>3218808.08</v>
      </c>
      <c r="E271" s="37">
        <v>155986.60999999999</v>
      </c>
      <c r="F271" s="37">
        <v>69346.350000000006</v>
      </c>
      <c r="G271" s="86">
        <f t="shared" si="4"/>
        <v>3444141.04</v>
      </c>
    </row>
    <row r="272" spans="1:7" ht="15.6" x14ac:dyDescent="0.3">
      <c r="A272" s="32">
        <v>270</v>
      </c>
      <c r="B272" s="32" t="s">
        <v>44</v>
      </c>
      <c r="C272" s="32" t="s">
        <v>334</v>
      </c>
      <c r="D272" s="37">
        <v>3125237</v>
      </c>
      <c r="E272" s="37">
        <v>151452.06</v>
      </c>
      <c r="F272" s="37">
        <v>67330.44</v>
      </c>
      <c r="G272" s="86">
        <f t="shared" si="4"/>
        <v>3344019.5</v>
      </c>
    </row>
    <row r="273" spans="1:7" ht="15.6" x14ac:dyDescent="0.3">
      <c r="A273" s="32">
        <v>271</v>
      </c>
      <c r="B273" s="32" t="s">
        <v>44</v>
      </c>
      <c r="C273" s="32" t="s">
        <v>335</v>
      </c>
      <c r="D273" s="37">
        <v>4047590.75</v>
      </c>
      <c r="E273" s="37">
        <v>196150.23</v>
      </c>
      <c r="F273" s="37">
        <v>87201.73</v>
      </c>
      <c r="G273" s="86">
        <f t="shared" si="4"/>
        <v>4330942.7100000009</v>
      </c>
    </row>
    <row r="274" spans="1:7" ht="15.6" x14ac:dyDescent="0.3">
      <c r="A274" s="32">
        <v>272</v>
      </c>
      <c r="B274" s="32" t="s">
        <v>44</v>
      </c>
      <c r="C274" s="32" t="s">
        <v>336</v>
      </c>
      <c r="D274" s="37">
        <v>2777216.59</v>
      </c>
      <c r="E274" s="37">
        <v>134586.65</v>
      </c>
      <c r="F274" s="37">
        <v>59832.65</v>
      </c>
      <c r="G274" s="86">
        <f t="shared" si="4"/>
        <v>2971635.8899999997</v>
      </c>
    </row>
    <row r="275" spans="1:7" ht="15.6" x14ac:dyDescent="0.3">
      <c r="A275" s="32">
        <v>273</v>
      </c>
      <c r="B275" s="32" t="s">
        <v>44</v>
      </c>
      <c r="C275" s="32" t="s">
        <v>337</v>
      </c>
      <c r="D275" s="37">
        <v>3073929.64</v>
      </c>
      <c r="E275" s="37">
        <v>148965.65</v>
      </c>
      <c r="F275" s="37">
        <v>66225.070000000007</v>
      </c>
      <c r="G275" s="86">
        <f t="shared" si="4"/>
        <v>3289120.36</v>
      </c>
    </row>
    <row r="276" spans="1:7" ht="15.6" x14ac:dyDescent="0.3">
      <c r="A276" s="32">
        <v>274</v>
      </c>
      <c r="B276" s="32" t="s">
        <v>44</v>
      </c>
      <c r="C276" s="32" t="s">
        <v>338</v>
      </c>
      <c r="D276" s="37">
        <v>3490406.12</v>
      </c>
      <c r="E276" s="37">
        <v>169148.51</v>
      </c>
      <c r="F276" s="37">
        <v>75197.679999999993</v>
      </c>
      <c r="G276" s="86">
        <f t="shared" si="4"/>
        <v>3734752.31</v>
      </c>
    </row>
    <row r="277" spans="1:7" ht="15.6" x14ac:dyDescent="0.3">
      <c r="A277" s="32">
        <v>275</v>
      </c>
      <c r="B277" s="32" t="s">
        <v>44</v>
      </c>
      <c r="C277" s="32" t="s">
        <v>339</v>
      </c>
      <c r="D277" s="37">
        <v>2890538.66</v>
      </c>
      <c r="E277" s="37">
        <v>140078.35</v>
      </c>
      <c r="F277" s="37">
        <v>62274.07</v>
      </c>
      <c r="G277" s="86">
        <f t="shared" si="4"/>
        <v>3092891.08</v>
      </c>
    </row>
    <row r="278" spans="1:7" ht="15.6" x14ac:dyDescent="0.3">
      <c r="A278" s="32">
        <v>276</v>
      </c>
      <c r="B278" s="32" t="s">
        <v>45</v>
      </c>
      <c r="C278" s="32" t="s">
        <v>340</v>
      </c>
      <c r="D278" s="37">
        <v>4611905.34</v>
      </c>
      <c r="E278" s="37">
        <v>223497.47</v>
      </c>
      <c r="F278" s="37">
        <v>99359.38</v>
      </c>
      <c r="G278" s="86">
        <f t="shared" si="4"/>
        <v>4934762.1899999995</v>
      </c>
    </row>
    <row r="279" spans="1:7" ht="15.6" x14ac:dyDescent="0.3">
      <c r="A279" s="32">
        <v>277</v>
      </c>
      <c r="B279" s="32" t="s">
        <v>45</v>
      </c>
      <c r="C279" s="32" t="s">
        <v>341</v>
      </c>
      <c r="D279" s="37">
        <v>3349315.52</v>
      </c>
      <c r="E279" s="37">
        <v>162311.12</v>
      </c>
      <c r="F279" s="37">
        <v>72158.009999999995</v>
      </c>
      <c r="G279" s="86">
        <f t="shared" si="4"/>
        <v>3583784.65</v>
      </c>
    </row>
    <row r="280" spans="1:7" ht="15.6" x14ac:dyDescent="0.3">
      <c r="A280" s="32">
        <v>278</v>
      </c>
      <c r="B280" s="32" t="s">
        <v>45</v>
      </c>
      <c r="C280" s="32" t="s">
        <v>821</v>
      </c>
      <c r="D280" s="37">
        <v>3371012.48</v>
      </c>
      <c r="E280" s="37">
        <v>163362.57999999999</v>
      </c>
      <c r="F280" s="37">
        <v>72625.45</v>
      </c>
      <c r="G280" s="86">
        <f t="shared" si="4"/>
        <v>3607000.5100000002</v>
      </c>
    </row>
    <row r="281" spans="1:7" ht="15.6" x14ac:dyDescent="0.3">
      <c r="A281" s="32">
        <v>279</v>
      </c>
      <c r="B281" s="32" t="s">
        <v>45</v>
      </c>
      <c r="C281" s="32" t="s">
        <v>342</v>
      </c>
      <c r="D281" s="37">
        <v>3673172.98</v>
      </c>
      <c r="E281" s="37">
        <v>178005.58</v>
      </c>
      <c r="F281" s="37">
        <v>79135.23</v>
      </c>
      <c r="G281" s="86">
        <f t="shared" si="4"/>
        <v>3930313.79</v>
      </c>
    </row>
    <row r="282" spans="1:7" ht="15.6" x14ac:dyDescent="0.3">
      <c r="A282" s="32">
        <v>280</v>
      </c>
      <c r="B282" s="32" t="s">
        <v>45</v>
      </c>
      <c r="C282" s="32" t="s">
        <v>343</v>
      </c>
      <c r="D282" s="37">
        <v>3572663.43</v>
      </c>
      <c r="E282" s="37">
        <v>173134.78</v>
      </c>
      <c r="F282" s="37">
        <v>76969.84</v>
      </c>
      <c r="G282" s="86">
        <f t="shared" si="4"/>
        <v>3822768.05</v>
      </c>
    </row>
    <row r="283" spans="1:7" ht="15.6" x14ac:dyDescent="0.3">
      <c r="A283" s="32">
        <v>281</v>
      </c>
      <c r="B283" s="32" t="s">
        <v>45</v>
      </c>
      <c r="C283" s="32" t="s">
        <v>45</v>
      </c>
      <c r="D283" s="37">
        <v>3890176.64</v>
      </c>
      <c r="E283" s="37">
        <v>188521.79</v>
      </c>
      <c r="F283" s="37">
        <v>83810.38</v>
      </c>
      <c r="G283" s="86">
        <f t="shared" si="4"/>
        <v>4162508.81</v>
      </c>
    </row>
    <row r="284" spans="1:7" ht="15.6" x14ac:dyDescent="0.3">
      <c r="A284" s="32">
        <v>282</v>
      </c>
      <c r="B284" s="32" t="s">
        <v>45</v>
      </c>
      <c r="C284" s="32" t="s">
        <v>344</v>
      </c>
      <c r="D284" s="37">
        <v>3050257.96</v>
      </c>
      <c r="E284" s="37">
        <v>147818.5</v>
      </c>
      <c r="F284" s="37">
        <v>65715.08</v>
      </c>
      <c r="G284" s="86">
        <f t="shared" si="4"/>
        <v>3263791.54</v>
      </c>
    </row>
    <row r="285" spans="1:7" ht="15.6" x14ac:dyDescent="0.3">
      <c r="A285" s="32">
        <v>283</v>
      </c>
      <c r="B285" s="32" t="s">
        <v>45</v>
      </c>
      <c r="C285" s="32" t="s">
        <v>345</v>
      </c>
      <c r="D285" s="37">
        <v>3271963.53</v>
      </c>
      <c r="E285" s="37">
        <v>158562.57</v>
      </c>
      <c r="F285" s="37">
        <v>70491.53</v>
      </c>
      <c r="G285" s="86">
        <f t="shared" si="4"/>
        <v>3501017.6299999994</v>
      </c>
    </row>
    <row r="286" spans="1:7" ht="15.6" x14ac:dyDescent="0.3">
      <c r="A286" s="32">
        <v>284</v>
      </c>
      <c r="B286" s="32" t="s">
        <v>45</v>
      </c>
      <c r="C286" s="32" t="s">
        <v>346</v>
      </c>
      <c r="D286" s="37">
        <v>2982991.99</v>
      </c>
      <c r="E286" s="37">
        <v>144558.73000000001</v>
      </c>
      <c r="F286" s="37">
        <v>64265.9</v>
      </c>
      <c r="G286" s="86">
        <f t="shared" si="4"/>
        <v>3191816.62</v>
      </c>
    </row>
    <row r="287" spans="1:7" ht="15.6" x14ac:dyDescent="0.3">
      <c r="A287" s="32">
        <v>285</v>
      </c>
      <c r="B287" s="32" t="s">
        <v>45</v>
      </c>
      <c r="C287" s="32" t="s">
        <v>347</v>
      </c>
      <c r="D287" s="37">
        <v>2828990.27</v>
      </c>
      <c r="E287" s="37">
        <v>137095.65</v>
      </c>
      <c r="F287" s="37">
        <v>60948.07</v>
      </c>
      <c r="G287" s="86">
        <f t="shared" si="4"/>
        <v>3027033.9899999998</v>
      </c>
    </row>
    <row r="288" spans="1:7" ht="15.6" x14ac:dyDescent="0.3">
      <c r="A288" s="32">
        <v>286</v>
      </c>
      <c r="B288" s="32" t="s">
        <v>45</v>
      </c>
      <c r="C288" s="32" t="s">
        <v>348</v>
      </c>
      <c r="D288" s="37">
        <v>3861112.92</v>
      </c>
      <c r="E288" s="37">
        <v>187113.33</v>
      </c>
      <c r="F288" s="37">
        <v>83184.23</v>
      </c>
      <c r="G288" s="86">
        <f t="shared" si="4"/>
        <v>4131410.48</v>
      </c>
    </row>
    <row r="289" spans="1:7" ht="15.6" x14ac:dyDescent="0.3">
      <c r="A289" s="32">
        <v>287</v>
      </c>
      <c r="B289" s="32" t="s">
        <v>46</v>
      </c>
      <c r="C289" s="32" t="s">
        <v>349</v>
      </c>
      <c r="D289" s="37">
        <v>3018217.2</v>
      </c>
      <c r="E289" s="37">
        <v>146265.76999999999</v>
      </c>
      <c r="F289" s="37">
        <v>65024.79</v>
      </c>
      <c r="G289" s="86">
        <f t="shared" si="4"/>
        <v>3229507.7600000002</v>
      </c>
    </row>
    <row r="290" spans="1:7" ht="15.6" x14ac:dyDescent="0.3">
      <c r="A290" s="32">
        <v>288</v>
      </c>
      <c r="B290" s="32" t="s">
        <v>46</v>
      </c>
      <c r="C290" s="32" t="s">
        <v>350</v>
      </c>
      <c r="D290" s="37">
        <v>2840294.52</v>
      </c>
      <c r="E290" s="37">
        <v>137643.47</v>
      </c>
      <c r="F290" s="37">
        <v>61191.61</v>
      </c>
      <c r="G290" s="86">
        <f t="shared" si="4"/>
        <v>3039129.6000000001</v>
      </c>
    </row>
    <row r="291" spans="1:7" ht="15.6" x14ac:dyDescent="0.3">
      <c r="A291" s="32">
        <v>289</v>
      </c>
      <c r="B291" s="32" t="s">
        <v>46</v>
      </c>
      <c r="C291" s="32" t="s">
        <v>351</v>
      </c>
      <c r="D291" s="37">
        <v>2609348.98</v>
      </c>
      <c r="E291" s="37">
        <v>126451.62</v>
      </c>
      <c r="F291" s="37">
        <v>56216.09</v>
      </c>
      <c r="G291" s="86">
        <f t="shared" si="4"/>
        <v>2792016.69</v>
      </c>
    </row>
    <row r="292" spans="1:7" ht="15.6" x14ac:dyDescent="0.3">
      <c r="A292" s="32">
        <v>290</v>
      </c>
      <c r="B292" s="32" t="s">
        <v>46</v>
      </c>
      <c r="C292" s="32" t="s">
        <v>352</v>
      </c>
      <c r="D292" s="37">
        <v>2775243.93</v>
      </c>
      <c r="E292" s="37">
        <v>134491.04999999999</v>
      </c>
      <c r="F292" s="37">
        <v>59790.15</v>
      </c>
      <c r="G292" s="86">
        <f t="shared" si="4"/>
        <v>2969525.13</v>
      </c>
    </row>
    <row r="293" spans="1:7" ht="15.6" x14ac:dyDescent="0.3">
      <c r="A293" s="32">
        <v>291</v>
      </c>
      <c r="B293" s="32" t="s">
        <v>46</v>
      </c>
      <c r="C293" s="32" t="s">
        <v>353</v>
      </c>
      <c r="D293" s="37">
        <v>2975911.57</v>
      </c>
      <c r="E293" s="37">
        <v>144215.6</v>
      </c>
      <c r="F293" s="37">
        <v>64113.36</v>
      </c>
      <c r="G293" s="86">
        <f t="shared" si="4"/>
        <v>3184240.53</v>
      </c>
    </row>
    <row r="294" spans="1:7" ht="15.6" x14ac:dyDescent="0.3">
      <c r="A294" s="32">
        <v>292</v>
      </c>
      <c r="B294" s="32" t="s">
        <v>46</v>
      </c>
      <c r="C294" s="32" t="s">
        <v>354</v>
      </c>
      <c r="D294" s="37">
        <v>2985876.33</v>
      </c>
      <c r="E294" s="37">
        <v>144698.5</v>
      </c>
      <c r="F294" s="37">
        <v>64328.04</v>
      </c>
      <c r="G294" s="86">
        <f t="shared" si="4"/>
        <v>3194902.87</v>
      </c>
    </row>
    <row r="295" spans="1:7" ht="15.6" x14ac:dyDescent="0.3">
      <c r="A295" s="32">
        <v>293</v>
      </c>
      <c r="B295" s="32" t="s">
        <v>46</v>
      </c>
      <c r="C295" s="32" t="s">
        <v>355</v>
      </c>
      <c r="D295" s="37">
        <v>2672516.7999999998</v>
      </c>
      <c r="E295" s="37">
        <v>129512.79</v>
      </c>
      <c r="F295" s="37">
        <v>57576.99</v>
      </c>
      <c r="G295" s="86">
        <f t="shared" si="4"/>
        <v>2859606.58</v>
      </c>
    </row>
    <row r="296" spans="1:7" ht="15.6" x14ac:dyDescent="0.3">
      <c r="A296" s="32">
        <v>294</v>
      </c>
      <c r="B296" s="32" t="s">
        <v>46</v>
      </c>
      <c r="C296" s="32" t="s">
        <v>356</v>
      </c>
      <c r="D296" s="37">
        <v>2830748.79</v>
      </c>
      <c r="E296" s="37">
        <v>137180.87</v>
      </c>
      <c r="F296" s="37">
        <v>60985.96</v>
      </c>
      <c r="G296" s="86">
        <f t="shared" si="4"/>
        <v>3028915.62</v>
      </c>
    </row>
    <row r="297" spans="1:7" ht="15.6" x14ac:dyDescent="0.3">
      <c r="A297" s="32">
        <v>295</v>
      </c>
      <c r="B297" s="32" t="s">
        <v>46</v>
      </c>
      <c r="C297" s="32" t="s">
        <v>357</v>
      </c>
      <c r="D297" s="37">
        <v>3184821.34</v>
      </c>
      <c r="E297" s="37">
        <v>154339.57</v>
      </c>
      <c r="F297" s="37">
        <v>68614.13</v>
      </c>
      <c r="G297" s="86">
        <f t="shared" si="4"/>
        <v>3407775.0399999996</v>
      </c>
    </row>
    <row r="298" spans="1:7" ht="15.6" x14ac:dyDescent="0.3">
      <c r="A298" s="32">
        <v>296</v>
      </c>
      <c r="B298" s="32" t="s">
        <v>46</v>
      </c>
      <c r="C298" s="32" t="s">
        <v>358</v>
      </c>
      <c r="D298" s="37">
        <v>2814936.33</v>
      </c>
      <c r="E298" s="37">
        <v>136414.57999999999</v>
      </c>
      <c r="F298" s="37">
        <v>60645.29</v>
      </c>
      <c r="G298" s="86">
        <f t="shared" si="4"/>
        <v>3011996.2</v>
      </c>
    </row>
    <row r="299" spans="1:7" ht="15.6" x14ac:dyDescent="0.3">
      <c r="A299" s="32">
        <v>297</v>
      </c>
      <c r="B299" s="32" t="s">
        <v>46</v>
      </c>
      <c r="C299" s="32" t="s">
        <v>359</v>
      </c>
      <c r="D299" s="37">
        <v>3472105.82</v>
      </c>
      <c r="E299" s="37">
        <v>168261.66</v>
      </c>
      <c r="F299" s="37">
        <v>74803.42</v>
      </c>
      <c r="G299" s="86">
        <f t="shared" si="4"/>
        <v>3715170.9</v>
      </c>
    </row>
    <row r="300" spans="1:7" ht="15.6" x14ac:dyDescent="0.3">
      <c r="A300" s="32">
        <v>298</v>
      </c>
      <c r="B300" s="32" t="s">
        <v>46</v>
      </c>
      <c r="C300" s="32" t="s">
        <v>360</v>
      </c>
      <c r="D300" s="37">
        <v>2948843.44</v>
      </c>
      <c r="E300" s="37">
        <v>142903.85</v>
      </c>
      <c r="F300" s="37">
        <v>63530.2</v>
      </c>
      <c r="G300" s="86">
        <f t="shared" si="4"/>
        <v>3155277.49</v>
      </c>
    </row>
    <row r="301" spans="1:7" ht="15.6" x14ac:dyDescent="0.3">
      <c r="A301" s="32">
        <v>299</v>
      </c>
      <c r="B301" s="32" t="s">
        <v>46</v>
      </c>
      <c r="C301" s="32" t="s">
        <v>361</v>
      </c>
      <c r="D301" s="37">
        <v>2663908.81</v>
      </c>
      <c r="E301" s="37">
        <v>129095.64</v>
      </c>
      <c r="F301" s="37">
        <v>57391.54</v>
      </c>
      <c r="G301" s="86">
        <f t="shared" si="4"/>
        <v>2850395.99</v>
      </c>
    </row>
    <row r="302" spans="1:7" ht="15.6" x14ac:dyDescent="0.3">
      <c r="A302" s="32">
        <v>300</v>
      </c>
      <c r="B302" s="32" t="s">
        <v>46</v>
      </c>
      <c r="C302" s="32" t="s">
        <v>362</v>
      </c>
      <c r="D302" s="37">
        <v>2592417.1800000002</v>
      </c>
      <c r="E302" s="37">
        <v>125631.09</v>
      </c>
      <c r="F302" s="37">
        <v>55851.31</v>
      </c>
      <c r="G302" s="86">
        <f t="shared" si="4"/>
        <v>2773899.58</v>
      </c>
    </row>
    <row r="303" spans="1:7" ht="15.6" x14ac:dyDescent="0.3">
      <c r="A303" s="32">
        <v>301</v>
      </c>
      <c r="B303" s="32" t="s">
        <v>46</v>
      </c>
      <c r="C303" s="32" t="s">
        <v>363</v>
      </c>
      <c r="D303" s="37">
        <v>2309432.77</v>
      </c>
      <c r="E303" s="37">
        <v>111917.38</v>
      </c>
      <c r="F303" s="37">
        <v>49754.67</v>
      </c>
      <c r="G303" s="86">
        <f t="shared" si="4"/>
        <v>2471104.8199999998</v>
      </c>
    </row>
    <row r="304" spans="1:7" ht="15.6" x14ac:dyDescent="0.3">
      <c r="A304" s="32">
        <v>302</v>
      </c>
      <c r="B304" s="32" t="s">
        <v>46</v>
      </c>
      <c r="C304" s="32" t="s">
        <v>364</v>
      </c>
      <c r="D304" s="37">
        <v>2503394.96</v>
      </c>
      <c r="E304" s="37">
        <v>121316.98</v>
      </c>
      <c r="F304" s="37">
        <v>53933.41</v>
      </c>
      <c r="G304" s="86">
        <f t="shared" si="4"/>
        <v>2678645.35</v>
      </c>
    </row>
    <row r="305" spans="1:7" ht="15.6" x14ac:dyDescent="0.3">
      <c r="A305" s="32">
        <v>303</v>
      </c>
      <c r="B305" s="32" t="s">
        <v>46</v>
      </c>
      <c r="C305" s="32" t="s">
        <v>365</v>
      </c>
      <c r="D305" s="37">
        <v>2938895.88</v>
      </c>
      <c r="E305" s="37">
        <v>142421.79</v>
      </c>
      <c r="F305" s="37">
        <v>63315.89</v>
      </c>
      <c r="G305" s="86">
        <f t="shared" si="4"/>
        <v>3144633.56</v>
      </c>
    </row>
    <row r="306" spans="1:7" ht="15.6" x14ac:dyDescent="0.3">
      <c r="A306" s="32">
        <v>304</v>
      </c>
      <c r="B306" s="32" t="s">
        <v>46</v>
      </c>
      <c r="C306" s="32" t="s">
        <v>366</v>
      </c>
      <c r="D306" s="37">
        <v>3181008.97</v>
      </c>
      <c r="E306" s="37">
        <v>154154.82</v>
      </c>
      <c r="F306" s="37">
        <v>68532</v>
      </c>
      <c r="G306" s="86">
        <f t="shared" si="4"/>
        <v>3403695.79</v>
      </c>
    </row>
    <row r="307" spans="1:7" ht="15.6" x14ac:dyDescent="0.3">
      <c r="A307" s="32">
        <v>305</v>
      </c>
      <c r="B307" s="32" t="s">
        <v>46</v>
      </c>
      <c r="C307" s="32" t="s">
        <v>367</v>
      </c>
      <c r="D307" s="37">
        <v>2787029.33</v>
      </c>
      <c r="E307" s="37">
        <v>135062.18</v>
      </c>
      <c r="F307" s="37">
        <v>60044.06</v>
      </c>
      <c r="G307" s="86">
        <f t="shared" si="4"/>
        <v>2982135.5700000003</v>
      </c>
    </row>
    <row r="308" spans="1:7" ht="15.6" x14ac:dyDescent="0.3">
      <c r="A308" s="32">
        <v>306</v>
      </c>
      <c r="B308" s="32" t="s">
        <v>46</v>
      </c>
      <c r="C308" s="32" t="s">
        <v>368</v>
      </c>
      <c r="D308" s="37">
        <v>2475983.63</v>
      </c>
      <c r="E308" s="37">
        <v>119988.6</v>
      </c>
      <c r="F308" s="37">
        <v>53342.86</v>
      </c>
      <c r="G308" s="86">
        <f t="shared" si="4"/>
        <v>2649315.09</v>
      </c>
    </row>
    <row r="309" spans="1:7" ht="15.6" x14ac:dyDescent="0.3">
      <c r="A309" s="32">
        <v>307</v>
      </c>
      <c r="B309" s="32" t="s">
        <v>46</v>
      </c>
      <c r="C309" s="32" t="s">
        <v>369</v>
      </c>
      <c r="D309" s="37">
        <v>2723241.76</v>
      </c>
      <c r="E309" s="37">
        <v>131970.97</v>
      </c>
      <c r="F309" s="37">
        <v>58669.81</v>
      </c>
      <c r="G309" s="86">
        <f t="shared" si="4"/>
        <v>2913882.54</v>
      </c>
    </row>
    <row r="310" spans="1:7" ht="15.6" x14ac:dyDescent="0.3">
      <c r="A310" s="32">
        <v>308</v>
      </c>
      <c r="B310" s="32" t="s">
        <v>46</v>
      </c>
      <c r="C310" s="32" t="s">
        <v>370</v>
      </c>
      <c r="D310" s="37">
        <v>2649123.6</v>
      </c>
      <c r="E310" s="37">
        <v>128379.14</v>
      </c>
      <c r="F310" s="37">
        <v>57073</v>
      </c>
      <c r="G310" s="86">
        <f t="shared" si="4"/>
        <v>2834575.74</v>
      </c>
    </row>
    <row r="311" spans="1:7" ht="15.6" x14ac:dyDescent="0.3">
      <c r="A311" s="32">
        <v>309</v>
      </c>
      <c r="B311" s="32" t="s">
        <v>46</v>
      </c>
      <c r="C311" s="32" t="s">
        <v>371</v>
      </c>
      <c r="D311" s="37">
        <v>2562386.14</v>
      </c>
      <c r="E311" s="37">
        <v>124175.75</v>
      </c>
      <c r="F311" s="37">
        <v>55204.32</v>
      </c>
      <c r="G311" s="86">
        <f t="shared" si="4"/>
        <v>2741766.21</v>
      </c>
    </row>
    <row r="312" spans="1:7" ht="15.6" x14ac:dyDescent="0.3">
      <c r="A312" s="32">
        <v>310</v>
      </c>
      <c r="B312" s="32" t="s">
        <v>46</v>
      </c>
      <c r="C312" s="32" t="s">
        <v>372</v>
      </c>
      <c r="D312" s="37">
        <v>2650754.73</v>
      </c>
      <c r="E312" s="37">
        <v>128458.18</v>
      </c>
      <c r="F312" s="37">
        <v>57108.14</v>
      </c>
      <c r="G312" s="86">
        <f t="shared" si="4"/>
        <v>2836321.0500000003</v>
      </c>
    </row>
    <row r="313" spans="1:7" ht="15.6" x14ac:dyDescent="0.3">
      <c r="A313" s="32">
        <v>311</v>
      </c>
      <c r="B313" s="32" t="s">
        <v>46</v>
      </c>
      <c r="C313" s="32" t="s">
        <v>373</v>
      </c>
      <c r="D313" s="37">
        <v>2675030.02</v>
      </c>
      <c r="E313" s="37">
        <v>129634.59</v>
      </c>
      <c r="F313" s="37">
        <v>57631.13</v>
      </c>
      <c r="G313" s="86">
        <f t="shared" si="4"/>
        <v>2862295.7399999998</v>
      </c>
    </row>
    <row r="314" spans="1:7" ht="15.6" x14ac:dyDescent="0.3">
      <c r="A314" s="32">
        <v>312</v>
      </c>
      <c r="B314" s="32" t="s">
        <v>46</v>
      </c>
      <c r="C314" s="32" t="s">
        <v>374</v>
      </c>
      <c r="D314" s="37">
        <v>2845777.23</v>
      </c>
      <c r="E314" s="37">
        <v>137909.16</v>
      </c>
      <c r="F314" s="37">
        <v>61309.73</v>
      </c>
      <c r="G314" s="86">
        <f t="shared" si="4"/>
        <v>3044996.12</v>
      </c>
    </row>
    <row r="315" spans="1:7" ht="15.6" x14ac:dyDescent="0.3">
      <c r="A315" s="32">
        <v>313</v>
      </c>
      <c r="B315" s="32" t="s">
        <v>46</v>
      </c>
      <c r="C315" s="32" t="s">
        <v>375</v>
      </c>
      <c r="D315" s="37">
        <v>2545788.62</v>
      </c>
      <c r="E315" s="37">
        <v>123371.42</v>
      </c>
      <c r="F315" s="37">
        <v>54846.74</v>
      </c>
      <c r="G315" s="86">
        <f t="shared" si="4"/>
        <v>2724006.7800000003</v>
      </c>
    </row>
    <row r="316" spans="1:7" ht="15.6" x14ac:dyDescent="0.3">
      <c r="A316" s="32">
        <v>314</v>
      </c>
      <c r="B316" s="32" t="s">
        <v>47</v>
      </c>
      <c r="C316" s="32" t="s">
        <v>376</v>
      </c>
      <c r="D316" s="37">
        <v>2658511.5</v>
      </c>
      <c r="E316" s="37">
        <v>128834.08</v>
      </c>
      <c r="F316" s="37">
        <v>57275.26</v>
      </c>
      <c r="G316" s="86">
        <f t="shared" si="4"/>
        <v>2844620.84</v>
      </c>
    </row>
    <row r="317" spans="1:7" ht="15.6" x14ac:dyDescent="0.3">
      <c r="A317" s="32">
        <v>315</v>
      </c>
      <c r="B317" s="32" t="s">
        <v>47</v>
      </c>
      <c r="C317" s="32" t="s">
        <v>377</v>
      </c>
      <c r="D317" s="37">
        <v>3144251.42</v>
      </c>
      <c r="E317" s="37">
        <v>152373.51999999999</v>
      </c>
      <c r="F317" s="37">
        <v>67740.09</v>
      </c>
      <c r="G317" s="86">
        <f t="shared" si="4"/>
        <v>3364365.03</v>
      </c>
    </row>
    <row r="318" spans="1:7" ht="15.6" x14ac:dyDescent="0.3">
      <c r="A318" s="32">
        <v>316</v>
      </c>
      <c r="B318" s="32" t="s">
        <v>47</v>
      </c>
      <c r="C318" s="32" t="s">
        <v>378</v>
      </c>
      <c r="D318" s="37">
        <v>3902101.76</v>
      </c>
      <c r="E318" s="37">
        <v>189099.69</v>
      </c>
      <c r="F318" s="37">
        <v>84067.3</v>
      </c>
      <c r="G318" s="86">
        <f t="shared" si="4"/>
        <v>4175268.7499999995</v>
      </c>
    </row>
    <row r="319" spans="1:7" ht="15.6" x14ac:dyDescent="0.3">
      <c r="A319" s="32">
        <v>317</v>
      </c>
      <c r="B319" s="32" t="s">
        <v>47</v>
      </c>
      <c r="C319" s="32" t="s">
        <v>379</v>
      </c>
      <c r="D319" s="37">
        <v>2951483.83</v>
      </c>
      <c r="E319" s="37">
        <v>143031.81</v>
      </c>
      <c r="F319" s="37">
        <v>63587.08</v>
      </c>
      <c r="G319" s="86">
        <f t="shared" si="4"/>
        <v>3158102.72</v>
      </c>
    </row>
    <row r="320" spans="1:7" ht="15.6" x14ac:dyDescent="0.3">
      <c r="A320" s="32">
        <v>318</v>
      </c>
      <c r="B320" s="32" t="s">
        <v>47</v>
      </c>
      <c r="C320" s="32" t="s">
        <v>380</v>
      </c>
      <c r="D320" s="37">
        <v>2532630.59</v>
      </c>
      <c r="E320" s="37">
        <v>122733.77</v>
      </c>
      <c r="F320" s="37">
        <v>54563.26</v>
      </c>
      <c r="G320" s="86">
        <f t="shared" si="4"/>
        <v>2709927.6199999996</v>
      </c>
    </row>
    <row r="321" spans="1:7" ht="15.6" x14ac:dyDescent="0.3">
      <c r="A321" s="32">
        <v>319</v>
      </c>
      <c r="B321" s="32" t="s">
        <v>47</v>
      </c>
      <c r="C321" s="32" t="s">
        <v>381</v>
      </c>
      <c r="D321" s="37">
        <v>2484443.36</v>
      </c>
      <c r="E321" s="37">
        <v>120398.57</v>
      </c>
      <c r="F321" s="37">
        <v>53525.11</v>
      </c>
      <c r="G321" s="86">
        <f t="shared" si="4"/>
        <v>2658367.0399999996</v>
      </c>
    </row>
    <row r="322" spans="1:7" ht="15.6" x14ac:dyDescent="0.3">
      <c r="A322" s="32">
        <v>320</v>
      </c>
      <c r="B322" s="32" t="s">
        <v>47</v>
      </c>
      <c r="C322" s="32" t="s">
        <v>382</v>
      </c>
      <c r="D322" s="37">
        <v>3487476.4</v>
      </c>
      <c r="E322" s="37">
        <v>169006.54</v>
      </c>
      <c r="F322" s="37">
        <v>75134.570000000007</v>
      </c>
      <c r="G322" s="86">
        <f t="shared" si="4"/>
        <v>3731617.51</v>
      </c>
    </row>
    <row r="323" spans="1:7" ht="15.6" x14ac:dyDescent="0.3">
      <c r="A323" s="32">
        <v>321</v>
      </c>
      <c r="B323" s="32" t="s">
        <v>47</v>
      </c>
      <c r="C323" s="32" t="s">
        <v>383</v>
      </c>
      <c r="D323" s="37">
        <v>2926930.84</v>
      </c>
      <c r="E323" s="37">
        <v>141841.95000000001</v>
      </c>
      <c r="F323" s="37">
        <v>63058.11</v>
      </c>
      <c r="G323" s="86">
        <f t="shared" si="4"/>
        <v>3131830.9</v>
      </c>
    </row>
    <row r="324" spans="1:7" ht="15.6" x14ac:dyDescent="0.3">
      <c r="A324" s="32">
        <v>322</v>
      </c>
      <c r="B324" s="32" t="s">
        <v>47</v>
      </c>
      <c r="C324" s="32" t="s">
        <v>384</v>
      </c>
      <c r="D324" s="37">
        <v>2563797.1800000002</v>
      </c>
      <c r="E324" s="37">
        <v>124244.13</v>
      </c>
      <c r="F324" s="37">
        <v>55234.720000000001</v>
      </c>
      <c r="G324" s="86">
        <f t="shared" ref="G324:G387" si="5">D324+E324+F324</f>
        <v>2743276.0300000003</v>
      </c>
    </row>
    <row r="325" spans="1:7" ht="15.6" x14ac:dyDescent="0.3">
      <c r="A325" s="32">
        <v>323</v>
      </c>
      <c r="B325" s="32" t="s">
        <v>47</v>
      </c>
      <c r="C325" s="32" t="s">
        <v>385</v>
      </c>
      <c r="D325" s="37">
        <v>2708512.16</v>
      </c>
      <c r="E325" s="37">
        <v>131257.16</v>
      </c>
      <c r="F325" s="37">
        <v>58352.480000000003</v>
      </c>
      <c r="G325" s="86">
        <f t="shared" si="5"/>
        <v>2898121.8000000003</v>
      </c>
    </row>
    <row r="326" spans="1:7" ht="15.6" x14ac:dyDescent="0.3">
      <c r="A326" s="32">
        <v>324</v>
      </c>
      <c r="B326" s="32" t="s">
        <v>47</v>
      </c>
      <c r="C326" s="32" t="s">
        <v>386</v>
      </c>
      <c r="D326" s="37">
        <v>3767697.57</v>
      </c>
      <c r="E326" s="37">
        <v>182586.33</v>
      </c>
      <c r="F326" s="37">
        <v>81171.679999999993</v>
      </c>
      <c r="G326" s="86">
        <f t="shared" si="5"/>
        <v>4031455.58</v>
      </c>
    </row>
    <row r="327" spans="1:7" ht="15.6" x14ac:dyDescent="0.3">
      <c r="A327" s="32">
        <v>325</v>
      </c>
      <c r="B327" s="32" t="s">
        <v>47</v>
      </c>
      <c r="C327" s="32" t="s">
        <v>387</v>
      </c>
      <c r="D327" s="37">
        <v>2785698.24</v>
      </c>
      <c r="E327" s="37">
        <v>134997.68</v>
      </c>
      <c r="F327" s="37">
        <v>60015.38</v>
      </c>
      <c r="G327" s="86">
        <f t="shared" si="5"/>
        <v>2980711.3000000003</v>
      </c>
    </row>
    <row r="328" spans="1:7" ht="15.6" x14ac:dyDescent="0.3">
      <c r="A328" s="32">
        <v>326</v>
      </c>
      <c r="B328" s="32" t="s">
        <v>47</v>
      </c>
      <c r="C328" s="32" t="s">
        <v>388</v>
      </c>
      <c r="D328" s="37">
        <v>2351583.39</v>
      </c>
      <c r="E328" s="37">
        <v>113960.04</v>
      </c>
      <c r="F328" s="37">
        <v>50662.76</v>
      </c>
      <c r="G328" s="86">
        <f t="shared" si="5"/>
        <v>2516206.19</v>
      </c>
    </row>
    <row r="329" spans="1:7" ht="15.6" x14ac:dyDescent="0.3">
      <c r="A329" s="32">
        <v>327</v>
      </c>
      <c r="B329" s="32" t="s">
        <v>47</v>
      </c>
      <c r="C329" s="32" t="s">
        <v>389</v>
      </c>
      <c r="D329" s="37">
        <v>3232176.33</v>
      </c>
      <c r="E329" s="37">
        <v>156634.44</v>
      </c>
      <c r="F329" s="37">
        <v>69634.350000000006</v>
      </c>
      <c r="G329" s="86">
        <f t="shared" si="5"/>
        <v>3458445.12</v>
      </c>
    </row>
    <row r="330" spans="1:7" ht="15.6" x14ac:dyDescent="0.3">
      <c r="A330" s="32">
        <v>328</v>
      </c>
      <c r="B330" s="32" t="s">
        <v>47</v>
      </c>
      <c r="C330" s="32" t="s">
        <v>390</v>
      </c>
      <c r="D330" s="37">
        <v>3635370.92</v>
      </c>
      <c r="E330" s="37">
        <v>176173.65</v>
      </c>
      <c r="F330" s="37">
        <v>78320.820000000007</v>
      </c>
      <c r="G330" s="86">
        <f t="shared" si="5"/>
        <v>3889865.3899999997</v>
      </c>
    </row>
    <row r="331" spans="1:7" ht="15.6" x14ac:dyDescent="0.3">
      <c r="A331" s="32">
        <v>329</v>
      </c>
      <c r="B331" s="32" t="s">
        <v>47</v>
      </c>
      <c r="C331" s="32" t="s">
        <v>391</v>
      </c>
      <c r="D331" s="37">
        <v>2664376.8199999998</v>
      </c>
      <c r="E331" s="37">
        <v>129118.32</v>
      </c>
      <c r="F331" s="37">
        <v>57401.62</v>
      </c>
      <c r="G331" s="86">
        <f t="shared" si="5"/>
        <v>2850896.76</v>
      </c>
    </row>
    <row r="332" spans="1:7" ht="15.6" x14ac:dyDescent="0.3">
      <c r="A332" s="32">
        <v>330</v>
      </c>
      <c r="B332" s="32" t="s">
        <v>47</v>
      </c>
      <c r="C332" s="32" t="s">
        <v>392</v>
      </c>
      <c r="D332" s="37">
        <v>2819415.74</v>
      </c>
      <c r="E332" s="37">
        <v>136631.66</v>
      </c>
      <c r="F332" s="37">
        <v>60741.79</v>
      </c>
      <c r="G332" s="86">
        <f t="shared" si="5"/>
        <v>3016789.1900000004</v>
      </c>
    </row>
    <row r="333" spans="1:7" ht="15.6" x14ac:dyDescent="0.3">
      <c r="A333" s="32">
        <v>331</v>
      </c>
      <c r="B333" s="32" t="s">
        <v>47</v>
      </c>
      <c r="C333" s="32" t="s">
        <v>393</v>
      </c>
      <c r="D333" s="37">
        <v>2940601.33</v>
      </c>
      <c r="E333" s="37">
        <v>142504.43</v>
      </c>
      <c r="F333" s="37">
        <v>63352.63</v>
      </c>
      <c r="G333" s="86">
        <f t="shared" si="5"/>
        <v>3146458.39</v>
      </c>
    </row>
    <row r="334" spans="1:7" ht="15.6" x14ac:dyDescent="0.3">
      <c r="A334" s="32">
        <v>332</v>
      </c>
      <c r="B334" s="32" t="s">
        <v>47</v>
      </c>
      <c r="C334" s="32" t="s">
        <v>394</v>
      </c>
      <c r="D334" s="37">
        <v>3038072.24</v>
      </c>
      <c r="E334" s="37">
        <v>147227.97</v>
      </c>
      <c r="F334" s="37">
        <v>65452.55</v>
      </c>
      <c r="G334" s="86">
        <f t="shared" si="5"/>
        <v>3250752.7600000002</v>
      </c>
    </row>
    <row r="335" spans="1:7" ht="15.6" x14ac:dyDescent="0.3">
      <c r="A335" s="32">
        <v>333</v>
      </c>
      <c r="B335" s="32" t="s">
        <v>47</v>
      </c>
      <c r="C335" s="32" t="s">
        <v>395</v>
      </c>
      <c r="D335" s="37">
        <v>3064341.49</v>
      </c>
      <c r="E335" s="37">
        <v>148501</v>
      </c>
      <c r="F335" s="37">
        <v>66018.5</v>
      </c>
      <c r="G335" s="86">
        <f t="shared" si="5"/>
        <v>3278860.99</v>
      </c>
    </row>
    <row r="336" spans="1:7" ht="15.6" x14ac:dyDescent="0.3">
      <c r="A336" s="32">
        <v>334</v>
      </c>
      <c r="B336" s="32" t="s">
        <v>47</v>
      </c>
      <c r="C336" s="32" t="s">
        <v>396</v>
      </c>
      <c r="D336" s="37">
        <v>2870673.55</v>
      </c>
      <c r="E336" s="37">
        <v>139115.66</v>
      </c>
      <c r="F336" s="37">
        <v>61846.1</v>
      </c>
      <c r="G336" s="86">
        <f t="shared" si="5"/>
        <v>3071635.31</v>
      </c>
    </row>
    <row r="337" spans="1:7" ht="15.6" x14ac:dyDescent="0.3">
      <c r="A337" s="32">
        <v>335</v>
      </c>
      <c r="B337" s="32" t="s">
        <v>47</v>
      </c>
      <c r="C337" s="32" t="s">
        <v>397</v>
      </c>
      <c r="D337" s="37">
        <v>2633151.4900000002</v>
      </c>
      <c r="E337" s="37">
        <v>127605.11</v>
      </c>
      <c r="F337" s="37">
        <v>56728.9</v>
      </c>
      <c r="G337" s="86">
        <f t="shared" si="5"/>
        <v>2817485.5</v>
      </c>
    </row>
    <row r="338" spans="1:7" ht="15.6" x14ac:dyDescent="0.3">
      <c r="A338" s="32">
        <v>336</v>
      </c>
      <c r="B338" s="32" t="s">
        <v>47</v>
      </c>
      <c r="C338" s="32" t="s">
        <v>398</v>
      </c>
      <c r="D338" s="37">
        <v>3231452.21</v>
      </c>
      <c r="E338" s="37">
        <v>156599.35</v>
      </c>
      <c r="F338" s="37">
        <v>69618.75</v>
      </c>
      <c r="G338" s="86">
        <f t="shared" si="5"/>
        <v>3457670.31</v>
      </c>
    </row>
    <row r="339" spans="1:7" ht="15.6" x14ac:dyDescent="0.3">
      <c r="A339" s="32">
        <v>337</v>
      </c>
      <c r="B339" s="32" t="s">
        <v>47</v>
      </c>
      <c r="C339" s="32" t="s">
        <v>399</v>
      </c>
      <c r="D339" s="37">
        <v>2389686.2400000002</v>
      </c>
      <c r="E339" s="37">
        <v>115806.55</v>
      </c>
      <c r="F339" s="37">
        <v>51483.66</v>
      </c>
      <c r="G339" s="86">
        <f t="shared" si="5"/>
        <v>2556976.4500000002</v>
      </c>
    </row>
    <row r="340" spans="1:7" ht="15.6" x14ac:dyDescent="0.3">
      <c r="A340" s="32">
        <v>338</v>
      </c>
      <c r="B340" s="32" t="s">
        <v>47</v>
      </c>
      <c r="C340" s="32" t="s">
        <v>400</v>
      </c>
      <c r="D340" s="37">
        <v>2999341.59</v>
      </c>
      <c r="E340" s="37">
        <v>145351.04000000001</v>
      </c>
      <c r="F340" s="37">
        <v>64618.14</v>
      </c>
      <c r="G340" s="86">
        <f t="shared" si="5"/>
        <v>3209310.77</v>
      </c>
    </row>
    <row r="341" spans="1:7" ht="15.6" x14ac:dyDescent="0.3">
      <c r="A341" s="32">
        <v>339</v>
      </c>
      <c r="B341" s="32" t="s">
        <v>47</v>
      </c>
      <c r="C341" s="32" t="s">
        <v>401</v>
      </c>
      <c r="D341" s="37">
        <v>2727885.98</v>
      </c>
      <c r="E341" s="37">
        <v>132196.04</v>
      </c>
      <c r="F341" s="37">
        <v>58769.87</v>
      </c>
      <c r="G341" s="86">
        <f t="shared" si="5"/>
        <v>2918851.89</v>
      </c>
    </row>
    <row r="342" spans="1:7" ht="15.6" x14ac:dyDescent="0.3">
      <c r="A342" s="32">
        <v>340</v>
      </c>
      <c r="B342" s="32" t="s">
        <v>47</v>
      </c>
      <c r="C342" s="32" t="s">
        <v>402</v>
      </c>
      <c r="D342" s="37">
        <v>2527726.38</v>
      </c>
      <c r="E342" s="37">
        <v>122496.11</v>
      </c>
      <c r="F342" s="37">
        <v>54457.61</v>
      </c>
      <c r="G342" s="86">
        <f t="shared" si="5"/>
        <v>2704680.0999999996</v>
      </c>
    </row>
    <row r="343" spans="1:7" ht="15.6" x14ac:dyDescent="0.3">
      <c r="A343" s="32">
        <v>341</v>
      </c>
      <c r="B343" s="32" t="s">
        <v>48</v>
      </c>
      <c r="C343" s="32" t="s">
        <v>403</v>
      </c>
      <c r="D343" s="37">
        <v>4732632.54</v>
      </c>
      <c r="E343" s="37">
        <v>229348.03</v>
      </c>
      <c r="F343" s="37">
        <v>101960.34</v>
      </c>
      <c r="G343" s="86">
        <f t="shared" si="5"/>
        <v>5063940.91</v>
      </c>
    </row>
    <row r="344" spans="1:7" ht="15.6" x14ac:dyDescent="0.3">
      <c r="A344" s="32">
        <v>342</v>
      </c>
      <c r="B344" s="32" t="s">
        <v>48</v>
      </c>
      <c r="C344" s="32" t="s">
        <v>404</v>
      </c>
      <c r="D344" s="37">
        <v>4812265.42</v>
      </c>
      <c r="E344" s="37">
        <v>233207.12</v>
      </c>
      <c r="F344" s="37">
        <v>103675.96</v>
      </c>
      <c r="G344" s="86">
        <f t="shared" si="5"/>
        <v>5149148.5</v>
      </c>
    </row>
    <row r="345" spans="1:7" ht="15.6" x14ac:dyDescent="0.3">
      <c r="A345" s="32">
        <v>343</v>
      </c>
      <c r="B345" s="32" t="s">
        <v>48</v>
      </c>
      <c r="C345" s="32" t="s">
        <v>405</v>
      </c>
      <c r="D345" s="37">
        <v>3982533.93</v>
      </c>
      <c r="E345" s="37">
        <v>192997.51</v>
      </c>
      <c r="F345" s="37">
        <v>85800.14</v>
      </c>
      <c r="G345" s="86">
        <f t="shared" si="5"/>
        <v>4261331.58</v>
      </c>
    </row>
    <row r="346" spans="1:7" ht="15.6" x14ac:dyDescent="0.3">
      <c r="A346" s="32">
        <v>344</v>
      </c>
      <c r="B346" s="32" t="s">
        <v>48</v>
      </c>
      <c r="C346" s="32" t="s">
        <v>822</v>
      </c>
      <c r="D346" s="37">
        <v>3066494.15</v>
      </c>
      <c r="E346" s="37">
        <v>148605.32</v>
      </c>
      <c r="F346" s="37">
        <v>66064.88</v>
      </c>
      <c r="G346" s="86">
        <f t="shared" si="5"/>
        <v>3281164.3499999996</v>
      </c>
    </row>
    <row r="347" spans="1:7" ht="15.6" x14ac:dyDescent="0.3">
      <c r="A347" s="32">
        <v>345</v>
      </c>
      <c r="B347" s="32" t="s">
        <v>48</v>
      </c>
      <c r="C347" s="32" t="s">
        <v>406</v>
      </c>
      <c r="D347" s="37">
        <v>5041177.95</v>
      </c>
      <c r="E347" s="37">
        <v>244300.44</v>
      </c>
      <c r="F347" s="37">
        <v>108607.67999999999</v>
      </c>
      <c r="G347" s="86">
        <f t="shared" si="5"/>
        <v>5394086.0700000003</v>
      </c>
    </row>
    <row r="348" spans="1:7" ht="15.6" x14ac:dyDescent="0.3">
      <c r="A348" s="32">
        <v>346</v>
      </c>
      <c r="B348" s="32" t="s">
        <v>48</v>
      </c>
      <c r="C348" s="32" t="s">
        <v>407</v>
      </c>
      <c r="D348" s="37">
        <v>3377134.49</v>
      </c>
      <c r="E348" s="37">
        <v>163659.26</v>
      </c>
      <c r="F348" s="37">
        <v>72757.350000000006</v>
      </c>
      <c r="G348" s="86">
        <f t="shared" si="5"/>
        <v>3613551.1</v>
      </c>
    </row>
    <row r="349" spans="1:7" ht="15.6" x14ac:dyDescent="0.3">
      <c r="A349" s="32">
        <v>347</v>
      </c>
      <c r="B349" s="32" t="s">
        <v>48</v>
      </c>
      <c r="C349" s="32" t="s">
        <v>408</v>
      </c>
      <c r="D349" s="37">
        <v>2944854.63</v>
      </c>
      <c r="E349" s="37">
        <v>142710.54999999999</v>
      </c>
      <c r="F349" s="37">
        <v>63444.26</v>
      </c>
      <c r="G349" s="86">
        <f t="shared" si="5"/>
        <v>3151009.4399999995</v>
      </c>
    </row>
    <row r="350" spans="1:7" ht="15.6" x14ac:dyDescent="0.3">
      <c r="A350" s="32">
        <v>348</v>
      </c>
      <c r="B350" s="32" t="s">
        <v>48</v>
      </c>
      <c r="C350" s="32" t="s">
        <v>409</v>
      </c>
      <c r="D350" s="37">
        <v>3923825.71</v>
      </c>
      <c r="E350" s="37">
        <v>190152.45</v>
      </c>
      <c r="F350" s="37">
        <v>84535.32</v>
      </c>
      <c r="G350" s="86">
        <f t="shared" si="5"/>
        <v>4198513.4800000004</v>
      </c>
    </row>
    <row r="351" spans="1:7" ht="15.6" x14ac:dyDescent="0.3">
      <c r="A351" s="32">
        <v>349</v>
      </c>
      <c r="B351" s="32" t="s">
        <v>48</v>
      </c>
      <c r="C351" s="32" t="s">
        <v>410</v>
      </c>
      <c r="D351" s="37">
        <v>4328387.93</v>
      </c>
      <c r="E351" s="37">
        <v>209757.94</v>
      </c>
      <c r="F351" s="37">
        <v>93251.25</v>
      </c>
      <c r="G351" s="86">
        <f t="shared" si="5"/>
        <v>4631397.12</v>
      </c>
    </row>
    <row r="352" spans="1:7" ht="15.6" x14ac:dyDescent="0.3">
      <c r="A352" s="32">
        <v>350</v>
      </c>
      <c r="B352" s="32" t="s">
        <v>48</v>
      </c>
      <c r="C352" s="32" t="s">
        <v>411</v>
      </c>
      <c r="D352" s="37">
        <v>4089031.94</v>
      </c>
      <c r="E352" s="37">
        <v>198158.51</v>
      </c>
      <c r="F352" s="37">
        <v>88094.54</v>
      </c>
      <c r="G352" s="86">
        <f t="shared" si="5"/>
        <v>4375284.99</v>
      </c>
    </row>
    <row r="353" spans="1:7" ht="15.6" x14ac:dyDescent="0.3">
      <c r="A353" s="32">
        <v>351</v>
      </c>
      <c r="B353" s="32" t="s">
        <v>48</v>
      </c>
      <c r="C353" s="32" t="s">
        <v>412</v>
      </c>
      <c r="D353" s="37">
        <v>4365681.24</v>
      </c>
      <c r="E353" s="37">
        <v>211565.21</v>
      </c>
      <c r="F353" s="37">
        <v>94054.7</v>
      </c>
      <c r="G353" s="86">
        <f t="shared" si="5"/>
        <v>4671301.1500000004</v>
      </c>
    </row>
    <row r="354" spans="1:7" ht="15.6" x14ac:dyDescent="0.3">
      <c r="A354" s="32">
        <v>352</v>
      </c>
      <c r="B354" s="32" t="s">
        <v>48</v>
      </c>
      <c r="C354" s="32" t="s">
        <v>413</v>
      </c>
      <c r="D354" s="37">
        <v>3772708.5</v>
      </c>
      <c r="E354" s="37">
        <v>182829.16</v>
      </c>
      <c r="F354" s="37">
        <v>81279.64</v>
      </c>
      <c r="G354" s="86">
        <f t="shared" si="5"/>
        <v>4036817.3000000003</v>
      </c>
    </row>
    <row r="355" spans="1:7" ht="15.6" x14ac:dyDescent="0.3">
      <c r="A355" s="32">
        <v>353</v>
      </c>
      <c r="B355" s="32" t="s">
        <v>48</v>
      </c>
      <c r="C355" s="32" t="s">
        <v>414</v>
      </c>
      <c r="D355" s="37">
        <v>3268552.78</v>
      </c>
      <c r="E355" s="37">
        <v>158397.28</v>
      </c>
      <c r="F355" s="37">
        <v>70418.05</v>
      </c>
      <c r="G355" s="86">
        <f t="shared" si="5"/>
        <v>3497368.1099999994</v>
      </c>
    </row>
    <row r="356" spans="1:7" ht="15.6" x14ac:dyDescent="0.3">
      <c r="A356" s="32">
        <v>354</v>
      </c>
      <c r="B356" s="32" t="s">
        <v>48</v>
      </c>
      <c r="C356" s="32" t="s">
        <v>415</v>
      </c>
      <c r="D356" s="37">
        <v>3365536.52</v>
      </c>
      <c r="E356" s="37">
        <v>163097.21</v>
      </c>
      <c r="F356" s="37">
        <v>72507.48</v>
      </c>
      <c r="G356" s="86">
        <f t="shared" si="5"/>
        <v>3601141.21</v>
      </c>
    </row>
    <row r="357" spans="1:7" ht="15.6" x14ac:dyDescent="0.3">
      <c r="A357" s="32">
        <v>355</v>
      </c>
      <c r="B357" s="32" t="s">
        <v>48</v>
      </c>
      <c r="C357" s="32" t="s">
        <v>416</v>
      </c>
      <c r="D357" s="37">
        <v>3895937.99</v>
      </c>
      <c r="E357" s="37">
        <v>188800.99</v>
      </c>
      <c r="F357" s="37">
        <v>83934.51</v>
      </c>
      <c r="G357" s="86">
        <f t="shared" si="5"/>
        <v>4168673.49</v>
      </c>
    </row>
    <row r="358" spans="1:7" ht="15.6" x14ac:dyDescent="0.3">
      <c r="A358" s="32">
        <v>356</v>
      </c>
      <c r="B358" s="32" t="s">
        <v>48</v>
      </c>
      <c r="C358" s="32" t="s">
        <v>417</v>
      </c>
      <c r="D358" s="37">
        <v>3021820.23</v>
      </c>
      <c r="E358" s="37">
        <v>146440.38</v>
      </c>
      <c r="F358" s="37">
        <v>65102.42</v>
      </c>
      <c r="G358" s="86">
        <f t="shared" si="5"/>
        <v>3233363.03</v>
      </c>
    </row>
    <row r="359" spans="1:7" ht="15.6" x14ac:dyDescent="0.3">
      <c r="A359" s="32">
        <v>357</v>
      </c>
      <c r="B359" s="32" t="s">
        <v>48</v>
      </c>
      <c r="C359" s="32" t="s">
        <v>418</v>
      </c>
      <c r="D359" s="37">
        <v>4204630.29</v>
      </c>
      <c r="E359" s="37">
        <v>203760.52</v>
      </c>
      <c r="F359" s="37">
        <v>90585.01</v>
      </c>
      <c r="G359" s="86">
        <f t="shared" si="5"/>
        <v>4498975.8199999994</v>
      </c>
    </row>
    <row r="360" spans="1:7" ht="15.6" x14ac:dyDescent="0.3">
      <c r="A360" s="32">
        <v>358</v>
      </c>
      <c r="B360" s="32" t="s">
        <v>48</v>
      </c>
      <c r="C360" s="32" t="s">
        <v>419</v>
      </c>
      <c r="D360" s="37">
        <v>2828093.7</v>
      </c>
      <c r="E360" s="37">
        <v>137052.20000000001</v>
      </c>
      <c r="F360" s="37">
        <v>60928.75</v>
      </c>
      <c r="G360" s="86">
        <f t="shared" si="5"/>
        <v>3026074.6500000004</v>
      </c>
    </row>
    <row r="361" spans="1:7" ht="15.6" x14ac:dyDescent="0.3">
      <c r="A361" s="32">
        <v>359</v>
      </c>
      <c r="B361" s="32" t="s">
        <v>48</v>
      </c>
      <c r="C361" s="32" t="s">
        <v>420</v>
      </c>
      <c r="D361" s="37">
        <v>3731666.02</v>
      </c>
      <c r="E361" s="37">
        <v>180840.21</v>
      </c>
      <c r="F361" s="37">
        <v>80395.41</v>
      </c>
      <c r="G361" s="86">
        <f t="shared" si="5"/>
        <v>3992901.64</v>
      </c>
    </row>
    <row r="362" spans="1:7" ht="15.6" x14ac:dyDescent="0.3">
      <c r="A362" s="32">
        <v>360</v>
      </c>
      <c r="B362" s="32" t="s">
        <v>48</v>
      </c>
      <c r="C362" s="32" t="s">
        <v>421</v>
      </c>
      <c r="D362" s="37">
        <v>3128729.79</v>
      </c>
      <c r="E362" s="37">
        <v>151621.32</v>
      </c>
      <c r="F362" s="37">
        <v>67405.69</v>
      </c>
      <c r="G362" s="86">
        <f t="shared" si="5"/>
        <v>3347756.8</v>
      </c>
    </row>
    <row r="363" spans="1:7" ht="15.6" x14ac:dyDescent="0.3">
      <c r="A363" s="32">
        <v>361</v>
      </c>
      <c r="B363" s="32" t="s">
        <v>48</v>
      </c>
      <c r="C363" s="32" t="s">
        <v>422</v>
      </c>
      <c r="D363" s="37">
        <v>3987989.14</v>
      </c>
      <c r="E363" s="37">
        <v>193261.88</v>
      </c>
      <c r="F363" s="37">
        <v>85917.67</v>
      </c>
      <c r="G363" s="86">
        <f t="shared" si="5"/>
        <v>4267168.6900000004</v>
      </c>
    </row>
    <row r="364" spans="1:7" ht="15.6" x14ac:dyDescent="0.3">
      <c r="A364" s="32">
        <v>362</v>
      </c>
      <c r="B364" s="32" t="s">
        <v>48</v>
      </c>
      <c r="C364" s="32" t="s">
        <v>423</v>
      </c>
      <c r="D364" s="37">
        <v>4461755.84</v>
      </c>
      <c r="E364" s="37">
        <v>216221.08</v>
      </c>
      <c r="F364" s="37">
        <v>96124.55</v>
      </c>
      <c r="G364" s="86">
        <f t="shared" si="5"/>
        <v>4774101.47</v>
      </c>
    </row>
    <row r="365" spans="1:7" ht="15.6" x14ac:dyDescent="0.3">
      <c r="A365" s="32">
        <v>363</v>
      </c>
      <c r="B365" s="32" t="s">
        <v>48</v>
      </c>
      <c r="C365" s="32" t="s">
        <v>424</v>
      </c>
      <c r="D365" s="37">
        <v>4555838.2</v>
      </c>
      <c r="E365" s="37">
        <v>220780.4</v>
      </c>
      <c r="F365" s="37">
        <v>98151.47</v>
      </c>
      <c r="G365" s="86">
        <f t="shared" si="5"/>
        <v>4874770.07</v>
      </c>
    </row>
    <row r="366" spans="1:7" ht="15.6" x14ac:dyDescent="0.3">
      <c r="A366" s="32">
        <v>364</v>
      </c>
      <c r="B366" s="32" t="s">
        <v>49</v>
      </c>
      <c r="C366" s="32" t="s">
        <v>425</v>
      </c>
      <c r="D366" s="37">
        <v>2923573.04</v>
      </c>
      <c r="E366" s="37">
        <v>141679.23000000001</v>
      </c>
      <c r="F366" s="37">
        <v>62985.77</v>
      </c>
      <c r="G366" s="86">
        <f t="shared" si="5"/>
        <v>3128238.04</v>
      </c>
    </row>
    <row r="367" spans="1:7" ht="15.6" x14ac:dyDescent="0.3">
      <c r="A367" s="32">
        <v>365</v>
      </c>
      <c r="B367" s="32" t="s">
        <v>49</v>
      </c>
      <c r="C367" s="32" t="s">
        <v>426</v>
      </c>
      <c r="D367" s="37">
        <v>2994507.12</v>
      </c>
      <c r="E367" s="37">
        <v>145116.76</v>
      </c>
      <c r="F367" s="37">
        <v>64513.98</v>
      </c>
      <c r="G367" s="86">
        <f t="shared" si="5"/>
        <v>3204137.86</v>
      </c>
    </row>
    <row r="368" spans="1:7" ht="15.6" x14ac:dyDescent="0.3">
      <c r="A368" s="32">
        <v>366</v>
      </c>
      <c r="B368" s="32" t="s">
        <v>49</v>
      </c>
      <c r="C368" s="32" t="s">
        <v>427</v>
      </c>
      <c r="D368" s="37">
        <v>2730400.53</v>
      </c>
      <c r="E368" s="37">
        <v>132317.9</v>
      </c>
      <c r="F368" s="37">
        <v>58824.04</v>
      </c>
      <c r="G368" s="86">
        <f t="shared" si="5"/>
        <v>2921542.4699999997</v>
      </c>
    </row>
    <row r="369" spans="1:7" ht="15.6" x14ac:dyDescent="0.3">
      <c r="A369" s="32">
        <v>367</v>
      </c>
      <c r="B369" s="32" t="s">
        <v>49</v>
      </c>
      <c r="C369" s="32" t="s">
        <v>428</v>
      </c>
      <c r="D369" s="37">
        <v>2962107.1</v>
      </c>
      <c r="E369" s="37">
        <v>143546.62</v>
      </c>
      <c r="F369" s="37">
        <v>63815.95</v>
      </c>
      <c r="G369" s="86">
        <f t="shared" si="5"/>
        <v>3169469.6700000004</v>
      </c>
    </row>
    <row r="370" spans="1:7" ht="15.6" x14ac:dyDescent="0.3">
      <c r="A370" s="32">
        <v>368</v>
      </c>
      <c r="B370" s="32" t="s">
        <v>49</v>
      </c>
      <c r="C370" s="32" t="s">
        <v>429</v>
      </c>
      <c r="D370" s="37">
        <v>3590171.31</v>
      </c>
      <c r="E370" s="37">
        <v>173983.23</v>
      </c>
      <c r="F370" s="37">
        <v>77347.039999999994</v>
      </c>
      <c r="G370" s="86">
        <f t="shared" si="5"/>
        <v>3841501.58</v>
      </c>
    </row>
    <row r="371" spans="1:7" ht="15.6" x14ac:dyDescent="0.3">
      <c r="A371" s="32">
        <v>369</v>
      </c>
      <c r="B371" s="32" t="s">
        <v>49</v>
      </c>
      <c r="C371" s="32" t="s">
        <v>430</v>
      </c>
      <c r="D371" s="37">
        <v>2860307.15</v>
      </c>
      <c r="E371" s="37">
        <v>138613.29999999999</v>
      </c>
      <c r="F371" s="37">
        <v>61622.76</v>
      </c>
      <c r="G371" s="86">
        <f t="shared" si="5"/>
        <v>3060543.2099999995</v>
      </c>
    </row>
    <row r="372" spans="1:7" ht="15.6" x14ac:dyDescent="0.3">
      <c r="A372" s="32">
        <v>370</v>
      </c>
      <c r="B372" s="32" t="s">
        <v>49</v>
      </c>
      <c r="C372" s="32" t="s">
        <v>431</v>
      </c>
      <c r="D372" s="37">
        <v>4616846.8499999996</v>
      </c>
      <c r="E372" s="37">
        <v>223736.94</v>
      </c>
      <c r="F372" s="37">
        <v>99465.84</v>
      </c>
      <c r="G372" s="86">
        <f t="shared" si="5"/>
        <v>4940049.63</v>
      </c>
    </row>
    <row r="373" spans="1:7" ht="15.6" x14ac:dyDescent="0.3">
      <c r="A373" s="32">
        <v>371</v>
      </c>
      <c r="B373" s="32" t="s">
        <v>49</v>
      </c>
      <c r="C373" s="32" t="s">
        <v>432</v>
      </c>
      <c r="D373" s="37">
        <v>3145530.64</v>
      </c>
      <c r="E373" s="37">
        <v>152435.51</v>
      </c>
      <c r="F373" s="37">
        <v>67767.649999999994</v>
      </c>
      <c r="G373" s="86">
        <f t="shared" si="5"/>
        <v>3365733.8000000003</v>
      </c>
    </row>
    <row r="374" spans="1:7" ht="15.6" x14ac:dyDescent="0.3">
      <c r="A374" s="32">
        <v>372</v>
      </c>
      <c r="B374" s="32" t="s">
        <v>49</v>
      </c>
      <c r="C374" s="32" t="s">
        <v>433</v>
      </c>
      <c r="D374" s="37">
        <v>3381323.34</v>
      </c>
      <c r="E374" s="37">
        <v>163862.26</v>
      </c>
      <c r="F374" s="37">
        <v>72847.59</v>
      </c>
      <c r="G374" s="86">
        <f t="shared" si="5"/>
        <v>3618033.1899999995</v>
      </c>
    </row>
    <row r="375" spans="1:7" ht="15.6" x14ac:dyDescent="0.3">
      <c r="A375" s="32">
        <v>373</v>
      </c>
      <c r="B375" s="32" t="s">
        <v>49</v>
      </c>
      <c r="C375" s="32" t="s">
        <v>434</v>
      </c>
      <c r="D375" s="37">
        <v>3405005.17</v>
      </c>
      <c r="E375" s="37">
        <v>165009.9</v>
      </c>
      <c r="F375" s="37">
        <v>73357.8</v>
      </c>
      <c r="G375" s="86">
        <f t="shared" si="5"/>
        <v>3643372.8699999996</v>
      </c>
    </row>
    <row r="376" spans="1:7" ht="15.6" x14ac:dyDescent="0.3">
      <c r="A376" s="32">
        <v>374</v>
      </c>
      <c r="B376" s="32" t="s">
        <v>49</v>
      </c>
      <c r="C376" s="32" t="s">
        <v>435</v>
      </c>
      <c r="D376" s="37">
        <v>3155969.2</v>
      </c>
      <c r="E376" s="37">
        <v>152941.37</v>
      </c>
      <c r="F376" s="37">
        <v>67992.539999999994</v>
      </c>
      <c r="G376" s="86">
        <f t="shared" si="5"/>
        <v>3376903.1100000003</v>
      </c>
    </row>
    <row r="377" spans="1:7" ht="15.6" x14ac:dyDescent="0.3">
      <c r="A377" s="32">
        <v>375</v>
      </c>
      <c r="B377" s="32" t="s">
        <v>49</v>
      </c>
      <c r="C377" s="32" t="s">
        <v>436</v>
      </c>
      <c r="D377" s="37">
        <v>3091852.25</v>
      </c>
      <c r="E377" s="37">
        <v>149834.20000000001</v>
      </c>
      <c r="F377" s="37">
        <v>66611.199999999997</v>
      </c>
      <c r="G377" s="86">
        <f t="shared" si="5"/>
        <v>3308297.6500000004</v>
      </c>
    </row>
    <row r="378" spans="1:7" ht="15.6" x14ac:dyDescent="0.3">
      <c r="A378" s="32">
        <v>376</v>
      </c>
      <c r="B378" s="32" t="s">
        <v>49</v>
      </c>
      <c r="C378" s="32" t="s">
        <v>437</v>
      </c>
      <c r="D378" s="37">
        <v>3230548.47</v>
      </c>
      <c r="E378" s="37">
        <v>156555.56</v>
      </c>
      <c r="F378" s="37">
        <v>69599.28</v>
      </c>
      <c r="G378" s="86">
        <f t="shared" si="5"/>
        <v>3456703.31</v>
      </c>
    </row>
    <row r="379" spans="1:7" ht="15.6" x14ac:dyDescent="0.3">
      <c r="A379" s="32">
        <v>377</v>
      </c>
      <c r="B379" s="32" t="s">
        <v>49</v>
      </c>
      <c r="C379" s="32" t="s">
        <v>438</v>
      </c>
      <c r="D379" s="37">
        <v>2881663.73</v>
      </c>
      <c r="E379" s="37">
        <v>139648.26</v>
      </c>
      <c r="F379" s="37">
        <v>62082.87</v>
      </c>
      <c r="G379" s="86">
        <f t="shared" si="5"/>
        <v>3083394.8600000003</v>
      </c>
    </row>
    <row r="380" spans="1:7" ht="15.6" x14ac:dyDescent="0.3">
      <c r="A380" s="32">
        <v>378</v>
      </c>
      <c r="B380" s="32" t="s">
        <v>49</v>
      </c>
      <c r="C380" s="32" t="s">
        <v>439</v>
      </c>
      <c r="D380" s="37">
        <v>2866626.51</v>
      </c>
      <c r="E380" s="37">
        <v>138919.54</v>
      </c>
      <c r="F380" s="37">
        <v>61758.91</v>
      </c>
      <c r="G380" s="86">
        <f t="shared" si="5"/>
        <v>3067304.96</v>
      </c>
    </row>
    <row r="381" spans="1:7" ht="15.6" x14ac:dyDescent="0.3">
      <c r="A381" s="32">
        <v>379</v>
      </c>
      <c r="B381" s="32" t="s">
        <v>49</v>
      </c>
      <c r="C381" s="32" t="s">
        <v>440</v>
      </c>
      <c r="D381" s="37">
        <v>3098166.41</v>
      </c>
      <c r="E381" s="37">
        <v>150140.19</v>
      </c>
      <c r="F381" s="37">
        <v>66747.23</v>
      </c>
      <c r="G381" s="86">
        <f t="shared" si="5"/>
        <v>3315053.83</v>
      </c>
    </row>
    <row r="382" spans="1:7" ht="15.6" x14ac:dyDescent="0.3">
      <c r="A382" s="32">
        <v>380</v>
      </c>
      <c r="B382" s="32" t="s">
        <v>49</v>
      </c>
      <c r="C382" s="32" t="s">
        <v>441</v>
      </c>
      <c r="D382" s="37">
        <v>3537891.27</v>
      </c>
      <c r="E382" s="37">
        <v>171449.69</v>
      </c>
      <c r="F382" s="37">
        <v>76220.710000000006</v>
      </c>
      <c r="G382" s="86">
        <f t="shared" si="5"/>
        <v>3785561.67</v>
      </c>
    </row>
    <row r="383" spans="1:7" ht="15.6" x14ac:dyDescent="0.3">
      <c r="A383" s="32">
        <v>381</v>
      </c>
      <c r="B383" s="32" t="s">
        <v>49</v>
      </c>
      <c r="C383" s="32" t="s">
        <v>442</v>
      </c>
      <c r="D383" s="37">
        <v>4253506.4400000004</v>
      </c>
      <c r="E383" s="37">
        <v>206129.11</v>
      </c>
      <c r="F383" s="37">
        <v>91638</v>
      </c>
      <c r="G383" s="86">
        <f t="shared" si="5"/>
        <v>4551273.5500000007</v>
      </c>
    </row>
    <row r="384" spans="1:7" ht="15.6" x14ac:dyDescent="0.3">
      <c r="A384" s="32">
        <v>382</v>
      </c>
      <c r="B384" s="32" t="s">
        <v>49</v>
      </c>
      <c r="C384" s="32" t="s">
        <v>443</v>
      </c>
      <c r="D384" s="37">
        <v>2924390.75</v>
      </c>
      <c r="E384" s="37">
        <v>141718.85</v>
      </c>
      <c r="F384" s="37">
        <v>63003.39</v>
      </c>
      <c r="G384" s="86">
        <f t="shared" si="5"/>
        <v>3129112.99</v>
      </c>
    </row>
    <row r="385" spans="1:7" ht="15.6" x14ac:dyDescent="0.3">
      <c r="A385" s="32">
        <v>383</v>
      </c>
      <c r="B385" s="32" t="s">
        <v>49</v>
      </c>
      <c r="C385" s="32" t="s">
        <v>444</v>
      </c>
      <c r="D385" s="37">
        <v>2817845.26</v>
      </c>
      <c r="E385" s="37">
        <v>136555.54999999999</v>
      </c>
      <c r="F385" s="37">
        <v>60707.96</v>
      </c>
      <c r="G385" s="86">
        <f t="shared" si="5"/>
        <v>3015108.7699999996</v>
      </c>
    </row>
    <row r="386" spans="1:7" ht="15.6" x14ac:dyDescent="0.3">
      <c r="A386" s="32">
        <v>384</v>
      </c>
      <c r="B386" s="32" t="s">
        <v>49</v>
      </c>
      <c r="C386" s="32" t="s">
        <v>445</v>
      </c>
      <c r="D386" s="37">
        <v>4105629.66</v>
      </c>
      <c r="E386" s="37">
        <v>198962.85</v>
      </c>
      <c r="F386" s="37">
        <v>88452.13</v>
      </c>
      <c r="G386" s="86">
        <f t="shared" si="5"/>
        <v>4393044.6399999997</v>
      </c>
    </row>
    <row r="387" spans="1:7" ht="15.6" x14ac:dyDescent="0.3">
      <c r="A387" s="32">
        <v>385</v>
      </c>
      <c r="B387" s="32" t="s">
        <v>49</v>
      </c>
      <c r="C387" s="32" t="s">
        <v>446</v>
      </c>
      <c r="D387" s="37">
        <v>2732456.05</v>
      </c>
      <c r="E387" s="37">
        <v>132417.51</v>
      </c>
      <c r="F387" s="37">
        <v>58868.33</v>
      </c>
      <c r="G387" s="86">
        <f t="shared" si="5"/>
        <v>2923741.8899999997</v>
      </c>
    </row>
    <row r="388" spans="1:7" ht="15.6" x14ac:dyDescent="0.3">
      <c r="A388" s="32">
        <v>386</v>
      </c>
      <c r="B388" s="32" t="s">
        <v>49</v>
      </c>
      <c r="C388" s="32" t="s">
        <v>447</v>
      </c>
      <c r="D388" s="37">
        <v>2757607.89</v>
      </c>
      <c r="E388" s="37">
        <v>133636.39000000001</v>
      </c>
      <c r="F388" s="37">
        <v>59410.2</v>
      </c>
      <c r="G388" s="86">
        <f t="shared" ref="G388:G451" si="6">D388+E388+F388</f>
        <v>2950654.4800000004</v>
      </c>
    </row>
    <row r="389" spans="1:7" ht="15.6" x14ac:dyDescent="0.3">
      <c r="A389" s="32">
        <v>387</v>
      </c>
      <c r="B389" s="32" t="s">
        <v>49</v>
      </c>
      <c r="C389" s="32" t="s">
        <v>448</v>
      </c>
      <c r="D389" s="37">
        <v>3557645.98</v>
      </c>
      <c r="E389" s="37">
        <v>172407.02</v>
      </c>
      <c r="F389" s="37">
        <v>76646.31</v>
      </c>
      <c r="G389" s="86">
        <f t="shared" si="6"/>
        <v>3806699.31</v>
      </c>
    </row>
    <row r="390" spans="1:7" ht="15.6" x14ac:dyDescent="0.3">
      <c r="A390" s="32">
        <v>388</v>
      </c>
      <c r="B390" s="32" t="s">
        <v>49</v>
      </c>
      <c r="C390" s="32" t="s">
        <v>449</v>
      </c>
      <c r="D390" s="37">
        <v>3635125.33</v>
      </c>
      <c r="E390" s="37">
        <v>176161.75</v>
      </c>
      <c r="F390" s="37">
        <v>78315.53</v>
      </c>
      <c r="G390" s="86">
        <f t="shared" si="6"/>
        <v>3889602.61</v>
      </c>
    </row>
    <row r="391" spans="1:7" ht="15.6" x14ac:dyDescent="0.3">
      <c r="A391" s="32">
        <v>389</v>
      </c>
      <c r="B391" s="32" t="s">
        <v>49</v>
      </c>
      <c r="C391" s="32" t="s">
        <v>450</v>
      </c>
      <c r="D391" s="37">
        <v>2787486.17</v>
      </c>
      <c r="E391" s="37">
        <v>135084.32</v>
      </c>
      <c r="F391" s="37">
        <v>60053.9</v>
      </c>
      <c r="G391" s="86">
        <f t="shared" si="6"/>
        <v>2982624.3899999997</v>
      </c>
    </row>
    <row r="392" spans="1:7" ht="15.6" x14ac:dyDescent="0.3">
      <c r="A392" s="32">
        <v>390</v>
      </c>
      <c r="B392" s="32" t="s">
        <v>49</v>
      </c>
      <c r="C392" s="32" t="s">
        <v>451</v>
      </c>
      <c r="D392" s="37">
        <v>2729879.14</v>
      </c>
      <c r="E392" s="37">
        <v>132292.63</v>
      </c>
      <c r="F392" s="37">
        <v>58812.81</v>
      </c>
      <c r="G392" s="86">
        <f t="shared" si="6"/>
        <v>2920984.58</v>
      </c>
    </row>
    <row r="393" spans="1:7" ht="15.6" x14ac:dyDescent="0.3">
      <c r="A393" s="32">
        <v>391</v>
      </c>
      <c r="B393" s="32" t="s">
        <v>49</v>
      </c>
      <c r="C393" s="32" t="s">
        <v>452</v>
      </c>
      <c r="D393" s="37">
        <v>2732350.29</v>
      </c>
      <c r="E393" s="37">
        <v>132412.38</v>
      </c>
      <c r="F393" s="37">
        <v>58866.05</v>
      </c>
      <c r="G393" s="86">
        <f t="shared" si="6"/>
        <v>2923628.7199999997</v>
      </c>
    </row>
    <row r="394" spans="1:7" ht="15.6" x14ac:dyDescent="0.3">
      <c r="A394" s="32">
        <v>392</v>
      </c>
      <c r="B394" s="32" t="s">
        <v>49</v>
      </c>
      <c r="C394" s="32" t="s">
        <v>453</v>
      </c>
      <c r="D394" s="37">
        <v>3238288.53</v>
      </c>
      <c r="E394" s="37">
        <v>156930.65</v>
      </c>
      <c r="F394" s="37">
        <v>69766.03</v>
      </c>
      <c r="G394" s="86">
        <f t="shared" si="6"/>
        <v>3464985.2099999995</v>
      </c>
    </row>
    <row r="395" spans="1:7" ht="15.6" x14ac:dyDescent="0.3">
      <c r="A395" s="32">
        <v>393</v>
      </c>
      <c r="B395" s="32" t="s">
        <v>49</v>
      </c>
      <c r="C395" s="32" t="s">
        <v>454</v>
      </c>
      <c r="D395" s="37">
        <v>3263621.59</v>
      </c>
      <c r="E395" s="37">
        <v>158158.31</v>
      </c>
      <c r="F395" s="37">
        <v>70311.81</v>
      </c>
      <c r="G395" s="86">
        <f t="shared" si="6"/>
        <v>3492091.71</v>
      </c>
    </row>
    <row r="396" spans="1:7" ht="15.6" x14ac:dyDescent="0.3">
      <c r="A396" s="32">
        <v>394</v>
      </c>
      <c r="B396" s="32" t="s">
        <v>49</v>
      </c>
      <c r="C396" s="32" t="s">
        <v>55</v>
      </c>
      <c r="D396" s="37">
        <v>5642715.2300000004</v>
      </c>
      <c r="E396" s="37">
        <v>273451.53000000003</v>
      </c>
      <c r="F396" s="37">
        <v>121567.26</v>
      </c>
      <c r="G396" s="86">
        <f t="shared" si="6"/>
        <v>6037734.0200000005</v>
      </c>
    </row>
    <row r="397" spans="1:7" ht="15.6" x14ac:dyDescent="0.3">
      <c r="A397" s="32">
        <v>395</v>
      </c>
      <c r="B397" s="32" t="s">
        <v>49</v>
      </c>
      <c r="C397" s="32" t="s">
        <v>455</v>
      </c>
      <c r="D397" s="37">
        <v>2826311.47</v>
      </c>
      <c r="E397" s="37">
        <v>136965.82999999999</v>
      </c>
      <c r="F397" s="37">
        <v>60890.36</v>
      </c>
      <c r="G397" s="86">
        <f t="shared" si="6"/>
        <v>3024167.66</v>
      </c>
    </row>
    <row r="398" spans="1:7" ht="15.6" x14ac:dyDescent="0.3">
      <c r="A398" s="32">
        <v>396</v>
      </c>
      <c r="B398" s="32" t="s">
        <v>49</v>
      </c>
      <c r="C398" s="32" t="s">
        <v>456</v>
      </c>
      <c r="D398" s="37">
        <v>2797118.63</v>
      </c>
      <c r="E398" s="37">
        <v>135551.12</v>
      </c>
      <c r="F398" s="37">
        <v>60261.42</v>
      </c>
      <c r="G398" s="86">
        <f t="shared" si="6"/>
        <v>2992931.17</v>
      </c>
    </row>
    <row r="399" spans="1:7" ht="15.6" x14ac:dyDescent="0.3">
      <c r="A399" s="32">
        <v>397</v>
      </c>
      <c r="B399" s="32" t="s">
        <v>49</v>
      </c>
      <c r="C399" s="32" t="s">
        <v>457</v>
      </c>
      <c r="D399" s="37">
        <v>3348221.85</v>
      </c>
      <c r="E399" s="37">
        <v>162258.12</v>
      </c>
      <c r="F399" s="37">
        <v>72134.45</v>
      </c>
      <c r="G399" s="86">
        <f t="shared" si="6"/>
        <v>3582614.4200000004</v>
      </c>
    </row>
    <row r="400" spans="1:7" ht="15.6" x14ac:dyDescent="0.3">
      <c r="A400" s="32">
        <v>398</v>
      </c>
      <c r="B400" s="32" t="s">
        <v>49</v>
      </c>
      <c r="C400" s="32" t="s">
        <v>458</v>
      </c>
      <c r="D400" s="37">
        <v>2762605.74</v>
      </c>
      <c r="E400" s="37">
        <v>133878.59</v>
      </c>
      <c r="F400" s="37">
        <v>59517.87</v>
      </c>
      <c r="G400" s="86">
        <f t="shared" si="6"/>
        <v>2956002.2</v>
      </c>
    </row>
    <row r="401" spans="1:7" ht="15.6" x14ac:dyDescent="0.3">
      <c r="A401" s="32">
        <v>399</v>
      </c>
      <c r="B401" s="32" t="s">
        <v>49</v>
      </c>
      <c r="C401" s="32" t="s">
        <v>459</v>
      </c>
      <c r="D401" s="37">
        <v>3496582.59</v>
      </c>
      <c r="E401" s="37">
        <v>169447.83</v>
      </c>
      <c r="F401" s="37">
        <v>75330.75</v>
      </c>
      <c r="G401" s="86">
        <f t="shared" si="6"/>
        <v>3741361.17</v>
      </c>
    </row>
    <row r="402" spans="1:7" ht="15.6" x14ac:dyDescent="0.3">
      <c r="A402" s="32">
        <v>400</v>
      </c>
      <c r="B402" s="32" t="s">
        <v>49</v>
      </c>
      <c r="C402" s="32" t="s">
        <v>460</v>
      </c>
      <c r="D402" s="37">
        <v>3070560.06</v>
      </c>
      <c r="E402" s="37">
        <v>148802.35999999999</v>
      </c>
      <c r="F402" s="37">
        <v>66152.47</v>
      </c>
      <c r="G402" s="86">
        <f t="shared" si="6"/>
        <v>3285514.89</v>
      </c>
    </row>
    <row r="403" spans="1:7" ht="15.6" x14ac:dyDescent="0.3">
      <c r="A403" s="32">
        <v>401</v>
      </c>
      <c r="B403" s="32" t="s">
        <v>49</v>
      </c>
      <c r="C403" s="32" t="s">
        <v>461</v>
      </c>
      <c r="D403" s="37">
        <v>3192933.03</v>
      </c>
      <c r="E403" s="37">
        <v>154732.68</v>
      </c>
      <c r="F403" s="37">
        <v>68788.89</v>
      </c>
      <c r="G403" s="86">
        <f t="shared" si="6"/>
        <v>3416454.6</v>
      </c>
    </row>
    <row r="404" spans="1:7" ht="15.6" x14ac:dyDescent="0.3">
      <c r="A404" s="32">
        <v>402</v>
      </c>
      <c r="B404" s="32" t="s">
        <v>49</v>
      </c>
      <c r="C404" s="32" t="s">
        <v>462</v>
      </c>
      <c r="D404" s="37">
        <v>2513647.77</v>
      </c>
      <c r="E404" s="37">
        <v>121813.84</v>
      </c>
      <c r="F404" s="37">
        <v>54154.3</v>
      </c>
      <c r="G404" s="86">
        <f t="shared" si="6"/>
        <v>2689615.9099999997</v>
      </c>
    </row>
    <row r="405" spans="1:7" ht="15.6" x14ac:dyDescent="0.3">
      <c r="A405" s="32">
        <v>403</v>
      </c>
      <c r="B405" s="32" t="s">
        <v>49</v>
      </c>
      <c r="C405" s="32" t="s">
        <v>463</v>
      </c>
      <c r="D405" s="37">
        <v>2771385.93</v>
      </c>
      <c r="E405" s="37">
        <v>134304.09</v>
      </c>
      <c r="F405" s="37">
        <v>59707.040000000001</v>
      </c>
      <c r="G405" s="86">
        <f t="shared" si="6"/>
        <v>2965397.06</v>
      </c>
    </row>
    <row r="406" spans="1:7" ht="15.6" x14ac:dyDescent="0.3">
      <c r="A406" s="32">
        <v>404</v>
      </c>
      <c r="B406" s="32" t="s">
        <v>49</v>
      </c>
      <c r="C406" s="32" t="s">
        <v>464</v>
      </c>
      <c r="D406" s="37">
        <v>3417217.28</v>
      </c>
      <c r="E406" s="37">
        <v>165601.71</v>
      </c>
      <c r="F406" s="37">
        <v>73620.899999999994</v>
      </c>
      <c r="G406" s="86">
        <f t="shared" si="6"/>
        <v>3656439.8899999997</v>
      </c>
    </row>
    <row r="407" spans="1:7" ht="15.6" x14ac:dyDescent="0.3">
      <c r="A407" s="32">
        <v>405</v>
      </c>
      <c r="B407" s="32" t="s">
        <v>49</v>
      </c>
      <c r="C407" s="32" t="s">
        <v>465</v>
      </c>
      <c r="D407" s="37">
        <v>3995313.69</v>
      </c>
      <c r="E407" s="37">
        <v>193616.83</v>
      </c>
      <c r="F407" s="37">
        <v>86075.47</v>
      </c>
      <c r="G407" s="86">
        <f t="shared" si="6"/>
        <v>4275005.99</v>
      </c>
    </row>
    <row r="408" spans="1:7" ht="15.6" x14ac:dyDescent="0.3">
      <c r="A408" s="32">
        <v>406</v>
      </c>
      <c r="B408" s="32" t="s">
        <v>49</v>
      </c>
      <c r="C408" s="32" t="s">
        <v>466</v>
      </c>
      <c r="D408" s="37">
        <v>2607349.59</v>
      </c>
      <c r="E408" s="37">
        <v>126354.73</v>
      </c>
      <c r="F408" s="37">
        <v>56173.02</v>
      </c>
      <c r="G408" s="86">
        <f t="shared" si="6"/>
        <v>2789877.34</v>
      </c>
    </row>
    <row r="409" spans="1:7" ht="15.6" x14ac:dyDescent="0.3">
      <c r="A409" s="32">
        <v>407</v>
      </c>
      <c r="B409" s="32" t="s">
        <v>49</v>
      </c>
      <c r="C409" s="32" t="s">
        <v>467</v>
      </c>
      <c r="D409" s="37">
        <v>3065880.17</v>
      </c>
      <c r="E409" s="37">
        <v>148575.57</v>
      </c>
      <c r="F409" s="37">
        <v>66051.649999999994</v>
      </c>
      <c r="G409" s="86">
        <f t="shared" si="6"/>
        <v>3280507.3899999997</v>
      </c>
    </row>
    <row r="410" spans="1:7" ht="15.6" x14ac:dyDescent="0.3">
      <c r="A410" s="32">
        <v>408</v>
      </c>
      <c r="B410" s="32" t="s">
        <v>50</v>
      </c>
      <c r="C410" s="32" t="s">
        <v>468</v>
      </c>
      <c r="D410" s="37">
        <v>3115382.9</v>
      </c>
      <c r="E410" s="37">
        <v>150974.51999999999</v>
      </c>
      <c r="F410" s="37">
        <v>67118.14</v>
      </c>
      <c r="G410" s="86">
        <f t="shared" si="6"/>
        <v>3333475.56</v>
      </c>
    </row>
    <row r="411" spans="1:7" ht="15.6" x14ac:dyDescent="0.3">
      <c r="A411" s="32">
        <v>409</v>
      </c>
      <c r="B411" s="32" t="s">
        <v>50</v>
      </c>
      <c r="C411" s="32" t="s">
        <v>469</v>
      </c>
      <c r="D411" s="37">
        <v>3210219.43</v>
      </c>
      <c r="E411" s="37">
        <v>155570.39000000001</v>
      </c>
      <c r="F411" s="37">
        <v>69161.31</v>
      </c>
      <c r="G411" s="86">
        <f t="shared" si="6"/>
        <v>3434951.1300000004</v>
      </c>
    </row>
    <row r="412" spans="1:7" ht="15.6" x14ac:dyDescent="0.3">
      <c r="A412" s="32">
        <v>410</v>
      </c>
      <c r="B412" s="32" t="s">
        <v>50</v>
      </c>
      <c r="C412" s="32" t="s">
        <v>470</v>
      </c>
      <c r="D412" s="37">
        <v>3492415.46</v>
      </c>
      <c r="E412" s="37">
        <v>169245.89</v>
      </c>
      <c r="F412" s="37">
        <v>75240.97</v>
      </c>
      <c r="G412" s="86">
        <f t="shared" si="6"/>
        <v>3736902.3200000003</v>
      </c>
    </row>
    <row r="413" spans="1:7" ht="15.6" x14ac:dyDescent="0.3">
      <c r="A413" s="32">
        <v>411</v>
      </c>
      <c r="B413" s="32" t="s">
        <v>50</v>
      </c>
      <c r="C413" s="32" t="s">
        <v>471</v>
      </c>
      <c r="D413" s="37">
        <v>3274486.83</v>
      </c>
      <c r="E413" s="37">
        <v>158684.85</v>
      </c>
      <c r="F413" s="37">
        <v>70545.899999999994</v>
      </c>
      <c r="G413" s="86">
        <f t="shared" si="6"/>
        <v>3503717.58</v>
      </c>
    </row>
    <row r="414" spans="1:7" ht="15.6" x14ac:dyDescent="0.3">
      <c r="A414" s="32">
        <v>412</v>
      </c>
      <c r="B414" s="32" t="s">
        <v>50</v>
      </c>
      <c r="C414" s="32" t="s">
        <v>472</v>
      </c>
      <c r="D414" s="37">
        <v>3062359.67</v>
      </c>
      <c r="E414" s="37">
        <v>148404.96</v>
      </c>
      <c r="F414" s="37">
        <v>65975.8</v>
      </c>
      <c r="G414" s="86">
        <f t="shared" si="6"/>
        <v>3276740.4299999997</v>
      </c>
    </row>
    <row r="415" spans="1:7" ht="15.6" x14ac:dyDescent="0.3">
      <c r="A415" s="32">
        <v>413</v>
      </c>
      <c r="B415" s="32" t="s">
        <v>50</v>
      </c>
      <c r="C415" s="32" t="s">
        <v>473</v>
      </c>
      <c r="D415" s="37">
        <v>2864484.45</v>
      </c>
      <c r="E415" s="37">
        <v>138815.73000000001</v>
      </c>
      <c r="F415" s="37">
        <v>61712.76</v>
      </c>
      <c r="G415" s="86">
        <f t="shared" si="6"/>
        <v>3065012.94</v>
      </c>
    </row>
    <row r="416" spans="1:7" ht="15.6" x14ac:dyDescent="0.3">
      <c r="A416" s="32">
        <v>414</v>
      </c>
      <c r="B416" s="32" t="s">
        <v>50</v>
      </c>
      <c r="C416" s="32" t="s">
        <v>474</v>
      </c>
      <c r="D416" s="37">
        <v>2873858.56</v>
      </c>
      <c r="E416" s="37">
        <v>139270.01</v>
      </c>
      <c r="F416" s="37">
        <v>61914.720000000001</v>
      </c>
      <c r="G416" s="86">
        <f t="shared" si="6"/>
        <v>3075043.2900000005</v>
      </c>
    </row>
    <row r="417" spans="1:7" ht="15.6" x14ac:dyDescent="0.3">
      <c r="A417" s="32">
        <v>415</v>
      </c>
      <c r="B417" s="32" t="s">
        <v>50</v>
      </c>
      <c r="C417" s="32" t="s">
        <v>475</v>
      </c>
      <c r="D417" s="37">
        <v>3077039.96</v>
      </c>
      <c r="E417" s="37">
        <v>149116.38</v>
      </c>
      <c r="F417" s="37">
        <v>66292.08</v>
      </c>
      <c r="G417" s="86">
        <f t="shared" si="6"/>
        <v>3292448.42</v>
      </c>
    </row>
    <row r="418" spans="1:7" ht="15.6" x14ac:dyDescent="0.3">
      <c r="A418" s="32">
        <v>416</v>
      </c>
      <c r="B418" s="32" t="s">
        <v>50</v>
      </c>
      <c r="C418" s="32" t="s">
        <v>476</v>
      </c>
      <c r="D418" s="37">
        <v>2886117.18</v>
      </c>
      <c r="E418" s="37">
        <v>139864.07999999999</v>
      </c>
      <c r="F418" s="37">
        <v>62178.82</v>
      </c>
      <c r="G418" s="86">
        <f t="shared" si="6"/>
        <v>3088160.08</v>
      </c>
    </row>
    <row r="419" spans="1:7" ht="15.6" x14ac:dyDescent="0.3">
      <c r="A419" s="32">
        <v>417</v>
      </c>
      <c r="B419" s="32" t="s">
        <v>50</v>
      </c>
      <c r="C419" s="32" t="s">
        <v>477</v>
      </c>
      <c r="D419" s="37">
        <v>3479772.87</v>
      </c>
      <c r="E419" s="37">
        <v>168633.22</v>
      </c>
      <c r="F419" s="37">
        <v>74968.600000000006</v>
      </c>
      <c r="G419" s="86">
        <f t="shared" si="6"/>
        <v>3723374.6900000004</v>
      </c>
    </row>
    <row r="420" spans="1:7" ht="15.6" x14ac:dyDescent="0.3">
      <c r="A420" s="32">
        <v>418</v>
      </c>
      <c r="B420" s="32" t="s">
        <v>50</v>
      </c>
      <c r="C420" s="32" t="s">
        <v>478</v>
      </c>
      <c r="D420" s="37">
        <v>2871916.08</v>
      </c>
      <c r="E420" s="37">
        <v>139175.88</v>
      </c>
      <c r="F420" s="37">
        <v>61872.87</v>
      </c>
      <c r="G420" s="86">
        <f t="shared" si="6"/>
        <v>3072964.83</v>
      </c>
    </row>
    <row r="421" spans="1:7" ht="15.6" x14ac:dyDescent="0.3">
      <c r="A421" s="32">
        <v>419</v>
      </c>
      <c r="B421" s="32" t="s">
        <v>50</v>
      </c>
      <c r="C421" s="32" t="s">
        <v>479</v>
      </c>
      <c r="D421" s="37">
        <v>3189756.59</v>
      </c>
      <c r="E421" s="37">
        <v>154578.74</v>
      </c>
      <c r="F421" s="37">
        <v>68720.460000000006</v>
      </c>
      <c r="G421" s="86">
        <f t="shared" si="6"/>
        <v>3413055.79</v>
      </c>
    </row>
    <row r="422" spans="1:7" ht="15.6" x14ac:dyDescent="0.3">
      <c r="A422" s="32">
        <v>420</v>
      </c>
      <c r="B422" s="32" t="s">
        <v>50</v>
      </c>
      <c r="C422" s="32" t="s">
        <v>480</v>
      </c>
      <c r="D422" s="37">
        <v>3476111.55</v>
      </c>
      <c r="E422" s="37">
        <v>168455.78</v>
      </c>
      <c r="F422" s="37">
        <v>74889.72</v>
      </c>
      <c r="G422" s="86">
        <f t="shared" si="6"/>
        <v>3719457.05</v>
      </c>
    </row>
    <row r="423" spans="1:7" ht="15.6" x14ac:dyDescent="0.3">
      <c r="A423" s="32">
        <v>421</v>
      </c>
      <c r="B423" s="32" t="s">
        <v>50</v>
      </c>
      <c r="C423" s="32" t="s">
        <v>481</v>
      </c>
      <c r="D423" s="37">
        <v>3467983.69</v>
      </c>
      <c r="E423" s="37">
        <v>168061.9</v>
      </c>
      <c r="F423" s="37">
        <v>74714.61</v>
      </c>
      <c r="G423" s="86">
        <f t="shared" si="6"/>
        <v>3710760.1999999997</v>
      </c>
    </row>
    <row r="424" spans="1:7" ht="15.6" x14ac:dyDescent="0.3">
      <c r="A424" s="32">
        <v>422</v>
      </c>
      <c r="B424" s="32" t="s">
        <v>50</v>
      </c>
      <c r="C424" s="32" t="s">
        <v>482</v>
      </c>
      <c r="D424" s="37">
        <v>3028435.45</v>
      </c>
      <c r="E424" s="37">
        <v>146760.95999999999</v>
      </c>
      <c r="F424" s="37">
        <v>65244.94</v>
      </c>
      <c r="G424" s="86">
        <f t="shared" si="6"/>
        <v>3240441.35</v>
      </c>
    </row>
    <row r="425" spans="1:7" ht="15.6" x14ac:dyDescent="0.3">
      <c r="A425" s="32">
        <v>423</v>
      </c>
      <c r="B425" s="32" t="s">
        <v>50</v>
      </c>
      <c r="C425" s="32" t="s">
        <v>483</v>
      </c>
      <c r="D425" s="37">
        <v>3411760.59</v>
      </c>
      <c r="E425" s="37">
        <v>165337.26999999999</v>
      </c>
      <c r="F425" s="37">
        <v>73503.34</v>
      </c>
      <c r="G425" s="86">
        <f t="shared" si="6"/>
        <v>3650601.1999999997</v>
      </c>
    </row>
    <row r="426" spans="1:7" ht="15.6" x14ac:dyDescent="0.3">
      <c r="A426" s="32">
        <v>424</v>
      </c>
      <c r="B426" s="32" t="s">
        <v>50</v>
      </c>
      <c r="C426" s="32" t="s">
        <v>484</v>
      </c>
      <c r="D426" s="37">
        <v>3521913.29</v>
      </c>
      <c r="E426" s="37">
        <v>170675.38</v>
      </c>
      <c r="F426" s="37">
        <v>75876.479999999996</v>
      </c>
      <c r="G426" s="86">
        <f t="shared" si="6"/>
        <v>3768465.15</v>
      </c>
    </row>
    <row r="427" spans="1:7" ht="15.6" x14ac:dyDescent="0.3">
      <c r="A427" s="32">
        <v>425</v>
      </c>
      <c r="B427" s="32" t="s">
        <v>50</v>
      </c>
      <c r="C427" s="32" t="s">
        <v>485</v>
      </c>
      <c r="D427" s="37">
        <v>3371439.31</v>
      </c>
      <c r="E427" s="37">
        <v>163383.26999999999</v>
      </c>
      <c r="F427" s="37">
        <v>72634.649999999994</v>
      </c>
      <c r="G427" s="86">
        <f t="shared" si="6"/>
        <v>3607457.23</v>
      </c>
    </row>
    <row r="428" spans="1:7" ht="15.6" x14ac:dyDescent="0.3">
      <c r="A428" s="32">
        <v>426</v>
      </c>
      <c r="B428" s="32" t="s">
        <v>50</v>
      </c>
      <c r="C428" s="32" t="s">
        <v>486</v>
      </c>
      <c r="D428" s="37">
        <v>3697167.75</v>
      </c>
      <c r="E428" s="37">
        <v>179168.39</v>
      </c>
      <c r="F428" s="37">
        <v>79652.179999999993</v>
      </c>
      <c r="G428" s="86">
        <f t="shared" si="6"/>
        <v>3955988.3200000003</v>
      </c>
    </row>
    <row r="429" spans="1:7" ht="15.6" x14ac:dyDescent="0.3">
      <c r="A429" s="32">
        <v>427</v>
      </c>
      <c r="B429" s="32" t="s">
        <v>50</v>
      </c>
      <c r="C429" s="32" t="s">
        <v>487</v>
      </c>
      <c r="D429" s="37">
        <v>2944137.84</v>
      </c>
      <c r="E429" s="37">
        <v>142675.82</v>
      </c>
      <c r="F429" s="37">
        <v>63428.82</v>
      </c>
      <c r="G429" s="86">
        <f t="shared" si="6"/>
        <v>3150242.4799999995</v>
      </c>
    </row>
    <row r="430" spans="1:7" ht="15.6" x14ac:dyDescent="0.3">
      <c r="A430" s="32">
        <v>428</v>
      </c>
      <c r="B430" s="32" t="s">
        <v>50</v>
      </c>
      <c r="C430" s="32" t="s">
        <v>50</v>
      </c>
      <c r="D430" s="37">
        <v>4054855.91</v>
      </c>
      <c r="E430" s="37">
        <v>196502.31</v>
      </c>
      <c r="F430" s="37">
        <v>87358.25</v>
      </c>
      <c r="G430" s="86">
        <f t="shared" si="6"/>
        <v>4338716.47</v>
      </c>
    </row>
    <row r="431" spans="1:7" ht="15.6" x14ac:dyDescent="0.3">
      <c r="A431" s="32">
        <v>429</v>
      </c>
      <c r="B431" s="32" t="s">
        <v>50</v>
      </c>
      <c r="C431" s="32" t="s">
        <v>488</v>
      </c>
      <c r="D431" s="37">
        <v>2853170.9</v>
      </c>
      <c r="E431" s="37">
        <v>138267.47</v>
      </c>
      <c r="F431" s="37">
        <v>61469.02</v>
      </c>
      <c r="G431" s="86">
        <f t="shared" si="6"/>
        <v>3052907.39</v>
      </c>
    </row>
    <row r="432" spans="1:7" ht="15.6" x14ac:dyDescent="0.3">
      <c r="A432" s="32">
        <v>430</v>
      </c>
      <c r="B432" s="32" t="s">
        <v>50</v>
      </c>
      <c r="C432" s="32" t="s">
        <v>489</v>
      </c>
      <c r="D432" s="37">
        <v>2695490.16</v>
      </c>
      <c r="E432" s="37">
        <v>130626.1</v>
      </c>
      <c r="F432" s="37">
        <v>58071.93</v>
      </c>
      <c r="G432" s="86">
        <f t="shared" si="6"/>
        <v>2884188.1900000004</v>
      </c>
    </row>
    <row r="433" spans="1:7" ht="15.6" x14ac:dyDescent="0.3">
      <c r="A433" s="32">
        <v>431</v>
      </c>
      <c r="B433" s="32" t="s">
        <v>50</v>
      </c>
      <c r="C433" s="32" t="s">
        <v>490</v>
      </c>
      <c r="D433" s="37">
        <v>3279023.38</v>
      </c>
      <c r="E433" s="37">
        <v>158904.70000000001</v>
      </c>
      <c r="F433" s="37">
        <v>70643.63</v>
      </c>
      <c r="G433" s="86">
        <f t="shared" si="6"/>
        <v>3508571.71</v>
      </c>
    </row>
    <row r="434" spans="1:7" ht="15.6" x14ac:dyDescent="0.3">
      <c r="A434" s="32">
        <v>432</v>
      </c>
      <c r="B434" s="32" t="s">
        <v>50</v>
      </c>
      <c r="C434" s="32" t="s">
        <v>491</v>
      </c>
      <c r="D434" s="37">
        <v>3263022.02</v>
      </c>
      <c r="E434" s="37">
        <v>158129.26</v>
      </c>
      <c r="F434" s="37">
        <v>70298.899999999994</v>
      </c>
      <c r="G434" s="86">
        <f t="shared" si="6"/>
        <v>3491450.18</v>
      </c>
    </row>
    <row r="435" spans="1:7" ht="15.6" x14ac:dyDescent="0.3">
      <c r="A435" s="32">
        <v>433</v>
      </c>
      <c r="B435" s="32" t="s">
        <v>50</v>
      </c>
      <c r="C435" s="32" t="s">
        <v>492</v>
      </c>
      <c r="D435" s="37">
        <v>3095210.88</v>
      </c>
      <c r="E435" s="37">
        <v>149996.96</v>
      </c>
      <c r="F435" s="37">
        <v>66683.55</v>
      </c>
      <c r="G435" s="86">
        <f t="shared" si="6"/>
        <v>3311891.3899999997</v>
      </c>
    </row>
    <row r="436" spans="1:7" ht="15.6" x14ac:dyDescent="0.3">
      <c r="A436" s="32">
        <v>434</v>
      </c>
      <c r="B436" s="32" t="s">
        <v>50</v>
      </c>
      <c r="C436" s="32" t="s">
        <v>493</v>
      </c>
      <c r="D436" s="37">
        <v>3160217.34</v>
      </c>
      <c r="E436" s="37">
        <v>153147.24</v>
      </c>
      <c r="F436" s="37">
        <v>68084.06</v>
      </c>
      <c r="G436" s="86">
        <f t="shared" si="6"/>
        <v>3381448.64</v>
      </c>
    </row>
    <row r="437" spans="1:7" ht="15.6" x14ac:dyDescent="0.3">
      <c r="A437" s="32">
        <v>435</v>
      </c>
      <c r="B437" s="32" t="s">
        <v>50</v>
      </c>
      <c r="C437" s="32" t="s">
        <v>494</v>
      </c>
      <c r="D437" s="37">
        <v>2661897.15</v>
      </c>
      <c r="E437" s="37">
        <v>128998.15</v>
      </c>
      <c r="F437" s="37">
        <v>57348.2</v>
      </c>
      <c r="G437" s="86">
        <f t="shared" si="6"/>
        <v>2848243.5</v>
      </c>
    </row>
    <row r="438" spans="1:7" ht="15.6" x14ac:dyDescent="0.3">
      <c r="A438" s="32">
        <v>436</v>
      </c>
      <c r="B438" s="32" t="s">
        <v>50</v>
      </c>
      <c r="C438" s="32" t="s">
        <v>495</v>
      </c>
      <c r="D438" s="37">
        <v>3185128.35</v>
      </c>
      <c r="E438" s="37">
        <v>154354.45000000001</v>
      </c>
      <c r="F438" s="37">
        <v>68620.75</v>
      </c>
      <c r="G438" s="86">
        <f t="shared" si="6"/>
        <v>3408103.5500000003</v>
      </c>
    </row>
    <row r="439" spans="1:7" ht="15.6" x14ac:dyDescent="0.3">
      <c r="A439" s="32">
        <v>437</v>
      </c>
      <c r="B439" s="32" t="s">
        <v>50</v>
      </c>
      <c r="C439" s="32" t="s">
        <v>496</v>
      </c>
      <c r="D439" s="37">
        <v>2873177.48</v>
      </c>
      <c r="E439" s="37">
        <v>139237.01</v>
      </c>
      <c r="F439" s="37">
        <v>61900.04</v>
      </c>
      <c r="G439" s="86">
        <f t="shared" si="6"/>
        <v>3074314.5300000003</v>
      </c>
    </row>
    <row r="440" spans="1:7" ht="15.6" x14ac:dyDescent="0.3">
      <c r="A440" s="32">
        <v>438</v>
      </c>
      <c r="B440" s="32" t="s">
        <v>50</v>
      </c>
      <c r="C440" s="32" t="s">
        <v>497</v>
      </c>
      <c r="D440" s="37">
        <v>2976863.73</v>
      </c>
      <c r="E440" s="37">
        <v>144261.74</v>
      </c>
      <c r="F440" s="37">
        <v>64133.87</v>
      </c>
      <c r="G440" s="86">
        <f t="shared" si="6"/>
        <v>3185259.34</v>
      </c>
    </row>
    <row r="441" spans="1:7" ht="15.6" x14ac:dyDescent="0.3">
      <c r="A441" s="32">
        <v>439</v>
      </c>
      <c r="B441" s="32" t="s">
        <v>50</v>
      </c>
      <c r="C441" s="32" t="s">
        <v>498</v>
      </c>
      <c r="D441" s="37">
        <v>3194113.68</v>
      </c>
      <c r="E441" s="37">
        <v>154789.89000000001</v>
      </c>
      <c r="F441" s="37">
        <v>68814.33</v>
      </c>
      <c r="G441" s="86">
        <f t="shared" si="6"/>
        <v>3417717.9000000004</v>
      </c>
    </row>
    <row r="442" spans="1:7" ht="15.6" x14ac:dyDescent="0.3">
      <c r="A442" s="32">
        <v>440</v>
      </c>
      <c r="B442" s="32" t="s">
        <v>50</v>
      </c>
      <c r="C442" s="32" t="s">
        <v>499</v>
      </c>
      <c r="D442" s="37">
        <v>3095697.84</v>
      </c>
      <c r="E442" s="37">
        <v>150020.56</v>
      </c>
      <c r="F442" s="37">
        <v>66694.05</v>
      </c>
      <c r="G442" s="86">
        <f t="shared" si="6"/>
        <v>3312412.4499999997</v>
      </c>
    </row>
    <row r="443" spans="1:7" ht="15.6" x14ac:dyDescent="0.3">
      <c r="A443" s="32">
        <v>441</v>
      </c>
      <c r="B443" s="32" t="s">
        <v>50</v>
      </c>
      <c r="C443" s="32" t="s">
        <v>500</v>
      </c>
      <c r="D443" s="37">
        <v>3034037.88</v>
      </c>
      <c r="E443" s="37">
        <v>147032.46</v>
      </c>
      <c r="F443" s="37">
        <v>65365.64</v>
      </c>
      <c r="G443" s="86">
        <f t="shared" si="6"/>
        <v>3246435.98</v>
      </c>
    </row>
    <row r="444" spans="1:7" ht="15.6" x14ac:dyDescent="0.3">
      <c r="A444" s="32">
        <v>442</v>
      </c>
      <c r="B444" s="32" t="s">
        <v>51</v>
      </c>
      <c r="C444" s="32" t="s">
        <v>501</v>
      </c>
      <c r="D444" s="37">
        <v>2429244.4300000002</v>
      </c>
      <c r="E444" s="37">
        <v>117723.57</v>
      </c>
      <c r="F444" s="37">
        <v>52335.9</v>
      </c>
      <c r="G444" s="86">
        <f t="shared" si="6"/>
        <v>2599303.9</v>
      </c>
    </row>
    <row r="445" spans="1:7" ht="15.6" x14ac:dyDescent="0.3">
      <c r="A445" s="32">
        <v>443</v>
      </c>
      <c r="B445" s="32" t="s">
        <v>51</v>
      </c>
      <c r="C445" s="32" t="s">
        <v>502</v>
      </c>
      <c r="D445" s="37">
        <v>3969289.2</v>
      </c>
      <c r="E445" s="37">
        <v>192355.66</v>
      </c>
      <c r="F445" s="37">
        <v>85514.79</v>
      </c>
      <c r="G445" s="86">
        <f t="shared" si="6"/>
        <v>4247159.6500000004</v>
      </c>
    </row>
    <row r="446" spans="1:7" ht="15.6" x14ac:dyDescent="0.3">
      <c r="A446" s="32">
        <v>444</v>
      </c>
      <c r="B446" s="32" t="s">
        <v>51</v>
      </c>
      <c r="C446" s="32" t="s">
        <v>503</v>
      </c>
      <c r="D446" s="37">
        <v>3343299.57</v>
      </c>
      <c r="E446" s="37">
        <v>162019.59</v>
      </c>
      <c r="F446" s="37">
        <v>72028.399999999994</v>
      </c>
      <c r="G446" s="86">
        <f t="shared" si="6"/>
        <v>3577347.5599999996</v>
      </c>
    </row>
    <row r="447" spans="1:7" ht="15.6" x14ac:dyDescent="0.3">
      <c r="A447" s="32">
        <v>445</v>
      </c>
      <c r="B447" s="32" t="s">
        <v>51</v>
      </c>
      <c r="C447" s="32" t="s">
        <v>504</v>
      </c>
      <c r="D447" s="37">
        <v>2760456.82</v>
      </c>
      <c r="E447" s="37">
        <v>133774.45000000001</v>
      </c>
      <c r="F447" s="37">
        <v>59471.58</v>
      </c>
      <c r="G447" s="86">
        <f t="shared" si="6"/>
        <v>2953702.85</v>
      </c>
    </row>
    <row r="448" spans="1:7" ht="15.6" x14ac:dyDescent="0.3">
      <c r="A448" s="32">
        <v>446</v>
      </c>
      <c r="B448" s="32" t="s">
        <v>51</v>
      </c>
      <c r="C448" s="32" t="s">
        <v>505</v>
      </c>
      <c r="D448" s="37">
        <v>3676390.38</v>
      </c>
      <c r="E448" s="37">
        <v>178161.49</v>
      </c>
      <c r="F448" s="37">
        <v>79204.55</v>
      </c>
      <c r="G448" s="86">
        <f t="shared" si="6"/>
        <v>3933756.42</v>
      </c>
    </row>
    <row r="449" spans="1:7" ht="15.6" x14ac:dyDescent="0.3">
      <c r="A449" s="32">
        <v>447</v>
      </c>
      <c r="B449" s="32" t="s">
        <v>51</v>
      </c>
      <c r="C449" s="32" t="s">
        <v>506</v>
      </c>
      <c r="D449" s="37">
        <v>4497841.24</v>
      </c>
      <c r="E449" s="37">
        <v>217969.81</v>
      </c>
      <c r="F449" s="37">
        <v>96901.97</v>
      </c>
      <c r="G449" s="86">
        <f t="shared" si="6"/>
        <v>4812713.0199999996</v>
      </c>
    </row>
    <row r="450" spans="1:7" ht="15.6" x14ac:dyDescent="0.3">
      <c r="A450" s="32">
        <v>448</v>
      </c>
      <c r="B450" s="32" t="s">
        <v>51</v>
      </c>
      <c r="C450" s="32" t="s">
        <v>507</v>
      </c>
      <c r="D450" s="37">
        <v>3064254.77</v>
      </c>
      <c r="E450" s="37">
        <v>148496.79999999999</v>
      </c>
      <c r="F450" s="37">
        <v>66016.63</v>
      </c>
      <c r="G450" s="86">
        <f t="shared" si="6"/>
        <v>3278768.1999999997</v>
      </c>
    </row>
    <row r="451" spans="1:7" ht="15.6" x14ac:dyDescent="0.3">
      <c r="A451" s="32">
        <v>449</v>
      </c>
      <c r="B451" s="32" t="s">
        <v>51</v>
      </c>
      <c r="C451" s="32" t="s">
        <v>508</v>
      </c>
      <c r="D451" s="37">
        <v>3255325.65</v>
      </c>
      <c r="E451" s="37">
        <v>157756.28</v>
      </c>
      <c r="F451" s="37">
        <v>70133.08</v>
      </c>
      <c r="G451" s="86">
        <f t="shared" si="6"/>
        <v>3483215.01</v>
      </c>
    </row>
    <row r="452" spans="1:7" ht="15.6" x14ac:dyDescent="0.3">
      <c r="A452" s="32">
        <v>450</v>
      </c>
      <c r="B452" s="32" t="s">
        <v>51</v>
      </c>
      <c r="C452" s="32" t="s">
        <v>509</v>
      </c>
      <c r="D452" s="37">
        <v>4044136.33</v>
      </c>
      <c r="E452" s="37">
        <v>195982.82</v>
      </c>
      <c r="F452" s="37">
        <v>87127.31</v>
      </c>
      <c r="G452" s="86">
        <f t="shared" ref="G452:G515" si="7">D452+E452+F452</f>
        <v>4327246.46</v>
      </c>
    </row>
    <row r="453" spans="1:7" ht="15.6" x14ac:dyDescent="0.3">
      <c r="A453" s="32">
        <v>451</v>
      </c>
      <c r="B453" s="32" t="s">
        <v>51</v>
      </c>
      <c r="C453" s="32" t="s">
        <v>510</v>
      </c>
      <c r="D453" s="37">
        <v>2815961.9</v>
      </c>
      <c r="E453" s="37">
        <v>136464.28</v>
      </c>
      <c r="F453" s="37">
        <v>60667.38</v>
      </c>
      <c r="G453" s="86">
        <f t="shared" si="7"/>
        <v>3013093.5599999996</v>
      </c>
    </row>
    <row r="454" spans="1:7" ht="15.6" x14ac:dyDescent="0.3">
      <c r="A454" s="32">
        <v>452</v>
      </c>
      <c r="B454" s="32" t="s">
        <v>51</v>
      </c>
      <c r="C454" s="32" t="s">
        <v>511</v>
      </c>
      <c r="D454" s="37">
        <v>2974390.69</v>
      </c>
      <c r="E454" s="37">
        <v>144141.9</v>
      </c>
      <c r="F454" s="37">
        <v>64080.59</v>
      </c>
      <c r="G454" s="86">
        <f t="shared" si="7"/>
        <v>3182613.1799999997</v>
      </c>
    </row>
    <row r="455" spans="1:7" ht="15.6" x14ac:dyDescent="0.3">
      <c r="A455" s="32">
        <v>453</v>
      </c>
      <c r="B455" s="32" t="s">
        <v>51</v>
      </c>
      <c r="C455" s="32" t="s">
        <v>512</v>
      </c>
      <c r="D455" s="37">
        <v>3281399.45</v>
      </c>
      <c r="E455" s="37">
        <v>159019.85</v>
      </c>
      <c r="F455" s="37">
        <v>70694.820000000007</v>
      </c>
      <c r="G455" s="86">
        <f t="shared" si="7"/>
        <v>3511114.12</v>
      </c>
    </row>
    <row r="456" spans="1:7" ht="15.6" x14ac:dyDescent="0.3">
      <c r="A456" s="32">
        <v>454</v>
      </c>
      <c r="B456" s="32" t="s">
        <v>51</v>
      </c>
      <c r="C456" s="32" t="s">
        <v>513</v>
      </c>
      <c r="D456" s="37">
        <v>2730841.11</v>
      </c>
      <c r="E456" s="37">
        <v>132339.25</v>
      </c>
      <c r="F456" s="37">
        <v>58833.53</v>
      </c>
      <c r="G456" s="86">
        <f t="shared" si="7"/>
        <v>2922013.8899999997</v>
      </c>
    </row>
    <row r="457" spans="1:7" ht="15.6" x14ac:dyDescent="0.3">
      <c r="A457" s="32">
        <v>455</v>
      </c>
      <c r="B457" s="32" t="s">
        <v>51</v>
      </c>
      <c r="C457" s="32" t="s">
        <v>514</v>
      </c>
      <c r="D457" s="37">
        <v>3133818.64</v>
      </c>
      <c r="E457" s="37">
        <v>151867.93</v>
      </c>
      <c r="F457" s="37">
        <v>67515.320000000007</v>
      </c>
      <c r="G457" s="86">
        <f t="shared" si="7"/>
        <v>3353201.89</v>
      </c>
    </row>
    <row r="458" spans="1:7" ht="15.6" x14ac:dyDescent="0.3">
      <c r="A458" s="32">
        <v>456</v>
      </c>
      <c r="B458" s="32" t="s">
        <v>51</v>
      </c>
      <c r="C458" s="32" t="s">
        <v>515</v>
      </c>
      <c r="D458" s="37">
        <v>3625531.43</v>
      </c>
      <c r="E458" s="37">
        <v>175696.82</v>
      </c>
      <c r="F458" s="37">
        <v>78108.84</v>
      </c>
      <c r="G458" s="86">
        <f t="shared" si="7"/>
        <v>3879337.09</v>
      </c>
    </row>
    <row r="459" spans="1:7" ht="15.6" x14ac:dyDescent="0.3">
      <c r="A459" s="32">
        <v>457</v>
      </c>
      <c r="B459" s="32" t="s">
        <v>51</v>
      </c>
      <c r="C459" s="32" t="s">
        <v>516</v>
      </c>
      <c r="D459" s="37">
        <v>2904753.27</v>
      </c>
      <c r="E459" s="37">
        <v>140767.20000000001</v>
      </c>
      <c r="F459" s="37">
        <v>62580.32</v>
      </c>
      <c r="G459" s="86">
        <f t="shared" si="7"/>
        <v>3108100.79</v>
      </c>
    </row>
    <row r="460" spans="1:7" ht="15.6" x14ac:dyDescent="0.3">
      <c r="A460" s="32">
        <v>458</v>
      </c>
      <c r="B460" s="32" t="s">
        <v>51</v>
      </c>
      <c r="C460" s="32" t="s">
        <v>517</v>
      </c>
      <c r="D460" s="37">
        <v>2862543.76</v>
      </c>
      <c r="E460" s="37">
        <v>138721.69</v>
      </c>
      <c r="F460" s="37">
        <v>61670.95</v>
      </c>
      <c r="G460" s="86">
        <f t="shared" si="7"/>
        <v>3062936.4</v>
      </c>
    </row>
    <row r="461" spans="1:7" ht="15.6" x14ac:dyDescent="0.3">
      <c r="A461" s="32">
        <v>459</v>
      </c>
      <c r="B461" s="32" t="s">
        <v>51</v>
      </c>
      <c r="C461" s="32" t="s">
        <v>518</v>
      </c>
      <c r="D461" s="37">
        <v>2970602.78</v>
      </c>
      <c r="E461" s="37">
        <v>143958.32999999999</v>
      </c>
      <c r="F461" s="37">
        <v>63998.98</v>
      </c>
      <c r="G461" s="86">
        <f t="shared" si="7"/>
        <v>3178560.09</v>
      </c>
    </row>
    <row r="462" spans="1:7" ht="15.6" x14ac:dyDescent="0.3">
      <c r="A462" s="32">
        <v>460</v>
      </c>
      <c r="B462" s="32" t="s">
        <v>51</v>
      </c>
      <c r="C462" s="32" t="s">
        <v>519</v>
      </c>
      <c r="D462" s="37">
        <v>3594031.96</v>
      </c>
      <c r="E462" s="37">
        <v>174170.32</v>
      </c>
      <c r="F462" s="37">
        <v>77430.210000000006</v>
      </c>
      <c r="G462" s="86">
        <f t="shared" si="7"/>
        <v>3845632.4899999998</v>
      </c>
    </row>
    <row r="463" spans="1:7" ht="15.6" x14ac:dyDescent="0.3">
      <c r="A463" s="32">
        <v>461</v>
      </c>
      <c r="B463" s="32" t="s">
        <v>51</v>
      </c>
      <c r="C463" s="32" t="s">
        <v>520</v>
      </c>
      <c r="D463" s="37">
        <v>2761765.09</v>
      </c>
      <c r="E463" s="37">
        <v>133837.85</v>
      </c>
      <c r="F463" s="37">
        <v>59499.76</v>
      </c>
      <c r="G463" s="86">
        <f t="shared" si="7"/>
        <v>2955102.6999999997</v>
      </c>
    </row>
    <row r="464" spans="1:7" ht="15.6" x14ac:dyDescent="0.3">
      <c r="A464" s="32">
        <v>462</v>
      </c>
      <c r="B464" s="32" t="s">
        <v>51</v>
      </c>
      <c r="C464" s="32" t="s">
        <v>521</v>
      </c>
      <c r="D464" s="37">
        <v>3298784.42</v>
      </c>
      <c r="E464" s="37">
        <v>159862.34</v>
      </c>
      <c r="F464" s="37">
        <v>71069.37</v>
      </c>
      <c r="G464" s="86">
        <f t="shared" si="7"/>
        <v>3529716.13</v>
      </c>
    </row>
    <row r="465" spans="1:7" ht="15.6" x14ac:dyDescent="0.3">
      <c r="A465" s="32">
        <v>463</v>
      </c>
      <c r="B465" s="32" t="s">
        <v>52</v>
      </c>
      <c r="C465" s="32" t="s">
        <v>522</v>
      </c>
      <c r="D465" s="37">
        <v>3523575.32</v>
      </c>
      <c r="E465" s="37">
        <v>170755.93</v>
      </c>
      <c r="F465" s="37">
        <v>75912.28</v>
      </c>
      <c r="G465" s="86">
        <f t="shared" si="7"/>
        <v>3770243.53</v>
      </c>
    </row>
    <row r="466" spans="1:7" ht="15.6" x14ac:dyDescent="0.3">
      <c r="A466" s="32">
        <v>464</v>
      </c>
      <c r="B466" s="32" t="s">
        <v>52</v>
      </c>
      <c r="C466" s="32" t="s">
        <v>523</v>
      </c>
      <c r="D466" s="37">
        <v>3115635.73</v>
      </c>
      <c r="E466" s="37">
        <v>150986.76999999999</v>
      </c>
      <c r="F466" s="37">
        <v>67123.59</v>
      </c>
      <c r="G466" s="86">
        <f t="shared" si="7"/>
        <v>3333746.09</v>
      </c>
    </row>
    <row r="467" spans="1:7" ht="15.6" x14ac:dyDescent="0.3">
      <c r="A467" s="32">
        <v>465</v>
      </c>
      <c r="B467" s="32" t="s">
        <v>52</v>
      </c>
      <c r="C467" s="32" t="s">
        <v>524</v>
      </c>
      <c r="D467" s="37">
        <v>3932083.28</v>
      </c>
      <c r="E467" s="37">
        <v>190552.62</v>
      </c>
      <c r="F467" s="37">
        <v>84713.22</v>
      </c>
      <c r="G467" s="86">
        <f t="shared" si="7"/>
        <v>4207349.12</v>
      </c>
    </row>
    <row r="468" spans="1:7" ht="15.6" x14ac:dyDescent="0.3">
      <c r="A468" s="32">
        <v>466</v>
      </c>
      <c r="B468" s="32" t="s">
        <v>52</v>
      </c>
      <c r="C468" s="32" t="s">
        <v>525</v>
      </c>
      <c r="D468" s="37">
        <v>3113383.27</v>
      </c>
      <c r="E468" s="37">
        <v>150877.62</v>
      </c>
      <c r="F468" s="37">
        <v>67075.06</v>
      </c>
      <c r="G468" s="86">
        <f t="shared" si="7"/>
        <v>3331335.95</v>
      </c>
    </row>
    <row r="469" spans="1:7" ht="15.6" x14ac:dyDescent="0.3">
      <c r="A469" s="32">
        <v>467</v>
      </c>
      <c r="B469" s="32" t="s">
        <v>52</v>
      </c>
      <c r="C469" s="32" t="s">
        <v>526</v>
      </c>
      <c r="D469" s="37">
        <v>4256961.9800000004</v>
      </c>
      <c r="E469" s="37">
        <v>206296.56</v>
      </c>
      <c r="F469" s="37">
        <v>91712.44</v>
      </c>
      <c r="G469" s="86">
        <f t="shared" si="7"/>
        <v>4554970.9800000004</v>
      </c>
    </row>
    <row r="470" spans="1:7" ht="15.6" x14ac:dyDescent="0.3">
      <c r="A470" s="32">
        <v>468</v>
      </c>
      <c r="B470" s="32" t="s">
        <v>52</v>
      </c>
      <c r="C470" s="32" t="s">
        <v>527</v>
      </c>
      <c r="D470" s="37">
        <v>3309819.09</v>
      </c>
      <c r="E470" s="37">
        <v>160397.09</v>
      </c>
      <c r="F470" s="37">
        <v>71307.100000000006</v>
      </c>
      <c r="G470" s="86">
        <f t="shared" si="7"/>
        <v>3541523.28</v>
      </c>
    </row>
    <row r="471" spans="1:7" ht="15.6" x14ac:dyDescent="0.3">
      <c r="A471" s="32">
        <v>469</v>
      </c>
      <c r="B471" s="32" t="s">
        <v>52</v>
      </c>
      <c r="C471" s="32" t="s">
        <v>528</v>
      </c>
      <c r="D471" s="37">
        <v>2777238.81</v>
      </c>
      <c r="E471" s="37">
        <v>134587.72</v>
      </c>
      <c r="F471" s="37">
        <v>59833.13</v>
      </c>
      <c r="G471" s="86">
        <f t="shared" si="7"/>
        <v>2971659.66</v>
      </c>
    </row>
    <row r="472" spans="1:7" ht="15.6" x14ac:dyDescent="0.3">
      <c r="A472" s="32">
        <v>470</v>
      </c>
      <c r="B472" s="32" t="s">
        <v>52</v>
      </c>
      <c r="C472" s="32" t="s">
        <v>529</v>
      </c>
      <c r="D472" s="37">
        <v>3254373</v>
      </c>
      <c r="E472" s="37">
        <v>157710.12</v>
      </c>
      <c r="F472" s="37">
        <v>70112.56</v>
      </c>
      <c r="G472" s="86">
        <f t="shared" si="7"/>
        <v>3482195.68</v>
      </c>
    </row>
    <row r="473" spans="1:7" ht="15.6" x14ac:dyDescent="0.3">
      <c r="A473" s="32">
        <v>471</v>
      </c>
      <c r="B473" s="32" t="s">
        <v>52</v>
      </c>
      <c r="C473" s="32" t="s">
        <v>530</v>
      </c>
      <c r="D473" s="37">
        <v>3191576.24</v>
      </c>
      <c r="E473" s="37">
        <v>154666.92000000001</v>
      </c>
      <c r="F473" s="37">
        <v>68759.66</v>
      </c>
      <c r="G473" s="86">
        <f t="shared" si="7"/>
        <v>3415002.8200000003</v>
      </c>
    </row>
    <row r="474" spans="1:7" ht="15.6" x14ac:dyDescent="0.3">
      <c r="A474" s="32">
        <v>472</v>
      </c>
      <c r="B474" s="32" t="s">
        <v>52</v>
      </c>
      <c r="C474" s="32" t="s">
        <v>531</v>
      </c>
      <c r="D474" s="37">
        <v>3374220.18</v>
      </c>
      <c r="E474" s="37">
        <v>163518.03</v>
      </c>
      <c r="F474" s="37">
        <v>72694.559999999998</v>
      </c>
      <c r="G474" s="86">
        <f t="shared" si="7"/>
        <v>3610432.77</v>
      </c>
    </row>
    <row r="475" spans="1:7" ht="15.6" x14ac:dyDescent="0.3">
      <c r="A475" s="32">
        <v>473</v>
      </c>
      <c r="B475" s="32" t="s">
        <v>52</v>
      </c>
      <c r="C475" s="32" t="s">
        <v>52</v>
      </c>
      <c r="D475" s="37">
        <v>2970287.64</v>
      </c>
      <c r="E475" s="37">
        <v>143943.06</v>
      </c>
      <c r="F475" s="37">
        <v>63992.2</v>
      </c>
      <c r="G475" s="86">
        <f t="shared" si="7"/>
        <v>3178222.9000000004</v>
      </c>
    </row>
    <row r="476" spans="1:7" ht="15.6" x14ac:dyDescent="0.3">
      <c r="A476" s="32">
        <v>474</v>
      </c>
      <c r="B476" s="32" t="s">
        <v>52</v>
      </c>
      <c r="C476" s="32" t="s">
        <v>532</v>
      </c>
      <c r="D476" s="37">
        <v>3792187.85</v>
      </c>
      <c r="E476" s="37">
        <v>183773.15</v>
      </c>
      <c r="F476" s="37">
        <v>81699.3</v>
      </c>
      <c r="G476" s="86">
        <f t="shared" si="7"/>
        <v>4057660.3</v>
      </c>
    </row>
    <row r="477" spans="1:7" ht="15.6" x14ac:dyDescent="0.3">
      <c r="A477" s="32">
        <v>475</v>
      </c>
      <c r="B477" s="32" t="s">
        <v>52</v>
      </c>
      <c r="C477" s="32" t="s">
        <v>533</v>
      </c>
      <c r="D477" s="37">
        <v>2503070.31</v>
      </c>
      <c r="E477" s="37">
        <v>121301.25</v>
      </c>
      <c r="F477" s="37">
        <v>53926.41</v>
      </c>
      <c r="G477" s="86">
        <f t="shared" si="7"/>
        <v>2678297.9700000002</v>
      </c>
    </row>
    <row r="478" spans="1:7" ht="15.6" x14ac:dyDescent="0.3">
      <c r="A478" s="32">
        <v>476</v>
      </c>
      <c r="B478" s="32" t="s">
        <v>52</v>
      </c>
      <c r="C478" s="32" t="s">
        <v>534</v>
      </c>
      <c r="D478" s="37">
        <v>3639088.39</v>
      </c>
      <c r="E478" s="37">
        <v>176353.8</v>
      </c>
      <c r="F478" s="37">
        <v>78400.91</v>
      </c>
      <c r="G478" s="86">
        <f t="shared" si="7"/>
        <v>3893843.1</v>
      </c>
    </row>
    <row r="479" spans="1:7" ht="15.6" x14ac:dyDescent="0.3">
      <c r="A479" s="32">
        <v>477</v>
      </c>
      <c r="B479" s="32" t="s">
        <v>52</v>
      </c>
      <c r="C479" s="32" t="s">
        <v>535</v>
      </c>
      <c r="D479" s="37">
        <v>2430039.0099999998</v>
      </c>
      <c r="E479" s="37">
        <v>117762.08</v>
      </c>
      <c r="F479" s="37">
        <v>52353.02</v>
      </c>
      <c r="G479" s="86">
        <f t="shared" si="7"/>
        <v>2600154.11</v>
      </c>
    </row>
    <row r="480" spans="1:7" ht="15.6" x14ac:dyDescent="0.3">
      <c r="A480" s="32">
        <v>478</v>
      </c>
      <c r="B480" s="32" t="s">
        <v>52</v>
      </c>
      <c r="C480" s="32" t="s">
        <v>536</v>
      </c>
      <c r="D480" s="37">
        <v>3523002.75</v>
      </c>
      <c r="E480" s="37">
        <v>170728.18</v>
      </c>
      <c r="F480" s="37">
        <v>75899.95</v>
      </c>
      <c r="G480" s="86">
        <f t="shared" si="7"/>
        <v>3769630.8800000004</v>
      </c>
    </row>
    <row r="481" spans="1:7" ht="15.6" x14ac:dyDescent="0.3">
      <c r="A481" s="32">
        <v>479</v>
      </c>
      <c r="B481" s="32" t="s">
        <v>52</v>
      </c>
      <c r="C481" s="32" t="s">
        <v>537</v>
      </c>
      <c r="D481" s="37">
        <v>4406085.72</v>
      </c>
      <c r="E481" s="37">
        <v>213523.25</v>
      </c>
      <c r="F481" s="37">
        <v>94925.18</v>
      </c>
      <c r="G481" s="86">
        <f t="shared" si="7"/>
        <v>4714534.1499999994</v>
      </c>
    </row>
    <row r="482" spans="1:7" ht="15.6" x14ac:dyDescent="0.3">
      <c r="A482" s="32">
        <v>480</v>
      </c>
      <c r="B482" s="32" t="s">
        <v>52</v>
      </c>
      <c r="C482" s="32" t="s">
        <v>538</v>
      </c>
      <c r="D482" s="37">
        <v>3328253.65</v>
      </c>
      <c r="E482" s="37">
        <v>161290.45000000001</v>
      </c>
      <c r="F482" s="37">
        <v>71704.25</v>
      </c>
      <c r="G482" s="86">
        <f t="shared" si="7"/>
        <v>3561248.35</v>
      </c>
    </row>
    <row r="483" spans="1:7" ht="15.6" x14ac:dyDescent="0.3">
      <c r="A483" s="32">
        <v>481</v>
      </c>
      <c r="B483" s="32" t="s">
        <v>52</v>
      </c>
      <c r="C483" s="32" t="s">
        <v>539</v>
      </c>
      <c r="D483" s="37">
        <v>3151343.46</v>
      </c>
      <c r="E483" s="37">
        <v>152717.20000000001</v>
      </c>
      <c r="F483" s="37">
        <v>67892.88</v>
      </c>
      <c r="G483" s="86">
        <f t="shared" si="7"/>
        <v>3371953.54</v>
      </c>
    </row>
    <row r="484" spans="1:7" ht="15.6" x14ac:dyDescent="0.3">
      <c r="A484" s="32">
        <v>482</v>
      </c>
      <c r="B484" s="32" t="s">
        <v>52</v>
      </c>
      <c r="C484" s="32" t="s">
        <v>540</v>
      </c>
      <c r="D484" s="37">
        <v>3379002.09</v>
      </c>
      <c r="E484" s="37">
        <v>163749.76000000001</v>
      </c>
      <c r="F484" s="37">
        <v>72797.58</v>
      </c>
      <c r="G484" s="86">
        <f t="shared" si="7"/>
        <v>3615549.4299999997</v>
      </c>
    </row>
    <row r="485" spans="1:7" ht="15.6" x14ac:dyDescent="0.3">
      <c r="A485" s="32">
        <v>483</v>
      </c>
      <c r="B485" s="32" t="s">
        <v>52</v>
      </c>
      <c r="C485" s="32" t="s">
        <v>541</v>
      </c>
      <c r="D485" s="37">
        <v>3306236.84</v>
      </c>
      <c r="E485" s="37">
        <v>160223.49</v>
      </c>
      <c r="F485" s="37">
        <v>71229.919999999998</v>
      </c>
      <c r="G485" s="86">
        <f t="shared" si="7"/>
        <v>3537690.25</v>
      </c>
    </row>
    <row r="486" spans="1:7" ht="15.6" x14ac:dyDescent="0.3">
      <c r="A486" s="32">
        <v>484</v>
      </c>
      <c r="B486" s="32" t="s">
        <v>53</v>
      </c>
      <c r="C486" s="32" t="s">
        <v>542</v>
      </c>
      <c r="D486" s="37">
        <v>2855439.73</v>
      </c>
      <c r="E486" s="37">
        <v>138377.42000000001</v>
      </c>
      <c r="F486" s="37">
        <v>61517.9</v>
      </c>
      <c r="G486" s="86">
        <f t="shared" si="7"/>
        <v>3055335.05</v>
      </c>
    </row>
    <row r="487" spans="1:7" ht="15.6" x14ac:dyDescent="0.3">
      <c r="A487" s="32">
        <v>485</v>
      </c>
      <c r="B487" s="32" t="s">
        <v>53</v>
      </c>
      <c r="C487" s="32" t="s">
        <v>543</v>
      </c>
      <c r="D487" s="37">
        <v>4695605.1100000003</v>
      </c>
      <c r="E487" s="37">
        <v>227553.64</v>
      </c>
      <c r="F487" s="37">
        <v>101162.62</v>
      </c>
      <c r="G487" s="86">
        <f t="shared" si="7"/>
        <v>5024321.37</v>
      </c>
    </row>
    <row r="488" spans="1:7" ht="15.6" x14ac:dyDescent="0.3">
      <c r="A488" s="32">
        <v>486</v>
      </c>
      <c r="B488" s="32" t="s">
        <v>53</v>
      </c>
      <c r="C488" s="32" t="s">
        <v>544</v>
      </c>
      <c r="D488" s="37">
        <v>3598886.57</v>
      </c>
      <c r="E488" s="37">
        <v>174405.58</v>
      </c>
      <c r="F488" s="37">
        <v>77534.8</v>
      </c>
      <c r="G488" s="86">
        <f t="shared" si="7"/>
        <v>3850826.9499999997</v>
      </c>
    </row>
    <row r="489" spans="1:7" ht="15.6" x14ac:dyDescent="0.3">
      <c r="A489" s="32">
        <v>487</v>
      </c>
      <c r="B489" s="32" t="s">
        <v>53</v>
      </c>
      <c r="C489" s="32" t="s">
        <v>43</v>
      </c>
      <c r="D489" s="37">
        <v>2191641.86</v>
      </c>
      <c r="E489" s="37">
        <v>106209.12</v>
      </c>
      <c r="F489" s="37">
        <v>47216.97</v>
      </c>
      <c r="G489" s="86">
        <f t="shared" si="7"/>
        <v>2345067.9500000002</v>
      </c>
    </row>
    <row r="490" spans="1:7" ht="15.6" x14ac:dyDescent="0.3">
      <c r="A490" s="32">
        <v>488</v>
      </c>
      <c r="B490" s="32" t="s">
        <v>53</v>
      </c>
      <c r="C490" s="32" t="s">
        <v>545</v>
      </c>
      <c r="D490" s="37">
        <v>3802727.34</v>
      </c>
      <c r="E490" s="37">
        <v>184283.91</v>
      </c>
      <c r="F490" s="37">
        <v>81926.37</v>
      </c>
      <c r="G490" s="86">
        <f t="shared" si="7"/>
        <v>4068937.62</v>
      </c>
    </row>
    <row r="491" spans="1:7" ht="15.6" x14ac:dyDescent="0.3">
      <c r="A491" s="32">
        <v>489</v>
      </c>
      <c r="B491" s="32" t="s">
        <v>53</v>
      </c>
      <c r="C491" s="32" t="s">
        <v>546</v>
      </c>
      <c r="D491" s="37">
        <v>3268395.78</v>
      </c>
      <c r="E491" s="37">
        <v>158389.67000000001</v>
      </c>
      <c r="F491" s="37">
        <v>70414.67</v>
      </c>
      <c r="G491" s="86">
        <f t="shared" si="7"/>
        <v>3497200.1199999996</v>
      </c>
    </row>
    <row r="492" spans="1:7" ht="15.6" x14ac:dyDescent="0.3">
      <c r="A492" s="32">
        <v>490</v>
      </c>
      <c r="B492" s="32" t="s">
        <v>53</v>
      </c>
      <c r="C492" s="32" t="s">
        <v>547</v>
      </c>
      <c r="D492" s="37">
        <v>3303620</v>
      </c>
      <c r="E492" s="37">
        <v>160096.67000000001</v>
      </c>
      <c r="F492" s="37">
        <v>71173.539999999994</v>
      </c>
      <c r="G492" s="86">
        <f t="shared" si="7"/>
        <v>3534890.21</v>
      </c>
    </row>
    <row r="493" spans="1:7" ht="15.6" x14ac:dyDescent="0.3">
      <c r="A493" s="32">
        <v>491</v>
      </c>
      <c r="B493" s="32" t="s">
        <v>53</v>
      </c>
      <c r="C493" s="32" t="s">
        <v>548</v>
      </c>
      <c r="D493" s="37">
        <v>3895692.78</v>
      </c>
      <c r="E493" s="37">
        <v>188789.1</v>
      </c>
      <c r="F493" s="37">
        <v>83929.22</v>
      </c>
      <c r="G493" s="86">
        <f t="shared" si="7"/>
        <v>4168411.1</v>
      </c>
    </row>
    <row r="494" spans="1:7" ht="15.6" x14ac:dyDescent="0.3">
      <c r="A494" s="32">
        <v>492</v>
      </c>
      <c r="B494" s="32" t="s">
        <v>53</v>
      </c>
      <c r="C494" s="32" t="s">
        <v>549</v>
      </c>
      <c r="D494" s="37">
        <v>2816330.48</v>
      </c>
      <c r="E494" s="37">
        <v>136482.15</v>
      </c>
      <c r="F494" s="37">
        <v>60675.33</v>
      </c>
      <c r="G494" s="86">
        <f t="shared" si="7"/>
        <v>3013487.96</v>
      </c>
    </row>
    <row r="495" spans="1:7" ht="15.6" x14ac:dyDescent="0.3">
      <c r="A495" s="32">
        <v>493</v>
      </c>
      <c r="B495" s="32" t="s">
        <v>53</v>
      </c>
      <c r="C495" s="32" t="s">
        <v>550</v>
      </c>
      <c r="D495" s="37">
        <v>3745232.54</v>
      </c>
      <c r="E495" s="37">
        <v>181497.65</v>
      </c>
      <c r="F495" s="37">
        <v>80687.69</v>
      </c>
      <c r="G495" s="86">
        <f t="shared" si="7"/>
        <v>4007417.88</v>
      </c>
    </row>
    <row r="496" spans="1:7" ht="15.6" x14ac:dyDescent="0.3">
      <c r="A496" s="32">
        <v>494</v>
      </c>
      <c r="B496" s="32" t="s">
        <v>53</v>
      </c>
      <c r="C496" s="32" t="s">
        <v>551</v>
      </c>
      <c r="D496" s="37">
        <v>2968955.77</v>
      </c>
      <c r="E496" s="37">
        <v>143878.51999999999</v>
      </c>
      <c r="F496" s="37">
        <v>63963.5</v>
      </c>
      <c r="G496" s="86">
        <f t="shared" si="7"/>
        <v>3176797.79</v>
      </c>
    </row>
    <row r="497" spans="1:7" ht="15.6" x14ac:dyDescent="0.3">
      <c r="A497" s="32">
        <v>495</v>
      </c>
      <c r="B497" s="32" t="s">
        <v>53</v>
      </c>
      <c r="C497" s="32" t="s">
        <v>552</v>
      </c>
      <c r="D497" s="37">
        <v>2637123.98</v>
      </c>
      <c r="E497" s="37">
        <v>127797.62</v>
      </c>
      <c r="F497" s="37">
        <v>56814.48</v>
      </c>
      <c r="G497" s="86">
        <f t="shared" si="7"/>
        <v>2821736.08</v>
      </c>
    </row>
    <row r="498" spans="1:7" ht="15.6" x14ac:dyDescent="0.3">
      <c r="A498" s="32">
        <v>496</v>
      </c>
      <c r="B498" s="32" t="s">
        <v>53</v>
      </c>
      <c r="C498" s="32" t="s">
        <v>553</v>
      </c>
      <c r="D498" s="37">
        <v>2206526.0299999998</v>
      </c>
      <c r="E498" s="37">
        <v>106930.42</v>
      </c>
      <c r="F498" s="37">
        <v>47537.63</v>
      </c>
      <c r="G498" s="86">
        <f t="shared" si="7"/>
        <v>2360994.0799999996</v>
      </c>
    </row>
    <row r="499" spans="1:7" ht="15.6" x14ac:dyDescent="0.3">
      <c r="A499" s="32">
        <v>497</v>
      </c>
      <c r="B499" s="32" t="s">
        <v>53</v>
      </c>
      <c r="C499" s="32" t="s">
        <v>554</v>
      </c>
      <c r="D499" s="37">
        <v>2197169.29</v>
      </c>
      <c r="E499" s="37">
        <v>106476.99</v>
      </c>
      <c r="F499" s="37">
        <v>47336.05</v>
      </c>
      <c r="G499" s="86">
        <f t="shared" si="7"/>
        <v>2350982.33</v>
      </c>
    </row>
    <row r="500" spans="1:7" ht="15.6" x14ac:dyDescent="0.3">
      <c r="A500" s="32">
        <v>498</v>
      </c>
      <c r="B500" s="32" t="s">
        <v>53</v>
      </c>
      <c r="C500" s="32" t="s">
        <v>555</v>
      </c>
      <c r="D500" s="37">
        <v>2508801.8199999998</v>
      </c>
      <c r="E500" s="37">
        <v>121579</v>
      </c>
      <c r="F500" s="37">
        <v>54049.9</v>
      </c>
      <c r="G500" s="86">
        <f t="shared" si="7"/>
        <v>2684430.7199999997</v>
      </c>
    </row>
    <row r="501" spans="1:7" ht="15.6" x14ac:dyDescent="0.3">
      <c r="A501" s="32">
        <v>499</v>
      </c>
      <c r="B501" s="32" t="s">
        <v>53</v>
      </c>
      <c r="C501" s="32" t="s">
        <v>556</v>
      </c>
      <c r="D501" s="37">
        <v>3036518.35</v>
      </c>
      <c r="E501" s="37">
        <v>147152.67000000001</v>
      </c>
      <c r="F501" s="37">
        <v>65419.08</v>
      </c>
      <c r="G501" s="86">
        <f t="shared" si="7"/>
        <v>3249090.1</v>
      </c>
    </row>
    <row r="502" spans="1:7" ht="15.6" x14ac:dyDescent="0.3">
      <c r="A502" s="32">
        <v>500</v>
      </c>
      <c r="B502" s="32" t="s">
        <v>54</v>
      </c>
      <c r="C502" s="32" t="s">
        <v>557</v>
      </c>
      <c r="D502" s="37">
        <v>4261183.7699999996</v>
      </c>
      <c r="E502" s="37">
        <v>206501.16</v>
      </c>
      <c r="F502" s="37">
        <v>91803.4</v>
      </c>
      <c r="G502" s="86">
        <f t="shared" si="7"/>
        <v>4559488.33</v>
      </c>
    </row>
    <row r="503" spans="1:7" ht="15.6" x14ac:dyDescent="0.3">
      <c r="A503" s="32">
        <v>501</v>
      </c>
      <c r="B503" s="32" t="s">
        <v>54</v>
      </c>
      <c r="C503" s="32" t="s">
        <v>558</v>
      </c>
      <c r="D503" s="37">
        <v>5477188.54</v>
      </c>
      <c r="E503" s="37">
        <v>265429.94</v>
      </c>
      <c r="F503" s="37">
        <v>118001.14</v>
      </c>
      <c r="G503" s="86">
        <f t="shared" si="7"/>
        <v>5860619.6200000001</v>
      </c>
    </row>
    <row r="504" spans="1:7" ht="15.6" x14ac:dyDescent="0.3">
      <c r="A504" s="32">
        <v>502</v>
      </c>
      <c r="B504" s="32" t="s">
        <v>54</v>
      </c>
      <c r="C504" s="32" t="s">
        <v>559</v>
      </c>
      <c r="D504" s="37">
        <v>8833011</v>
      </c>
      <c r="E504" s="37">
        <v>428056.4</v>
      </c>
      <c r="F504" s="37">
        <v>190299.34</v>
      </c>
      <c r="G504" s="86">
        <f t="shared" si="7"/>
        <v>9451366.7400000002</v>
      </c>
    </row>
    <row r="505" spans="1:7" ht="15.6" x14ac:dyDescent="0.3">
      <c r="A505" s="32">
        <v>503</v>
      </c>
      <c r="B505" s="32" t="s">
        <v>54</v>
      </c>
      <c r="C505" s="32" t="s">
        <v>560</v>
      </c>
      <c r="D505" s="37">
        <v>3452324.99</v>
      </c>
      <c r="E505" s="37">
        <v>167303.06</v>
      </c>
      <c r="F505" s="37">
        <v>74377.259999999995</v>
      </c>
      <c r="G505" s="86">
        <f t="shared" si="7"/>
        <v>3694005.31</v>
      </c>
    </row>
    <row r="506" spans="1:7" ht="15.6" x14ac:dyDescent="0.3">
      <c r="A506" s="32">
        <v>504</v>
      </c>
      <c r="B506" s="32" t="s">
        <v>54</v>
      </c>
      <c r="C506" s="32" t="s">
        <v>561</v>
      </c>
      <c r="D506" s="37">
        <v>2902528.65</v>
      </c>
      <c r="E506" s="37">
        <v>140659.39000000001</v>
      </c>
      <c r="F506" s="37">
        <v>62532.39</v>
      </c>
      <c r="G506" s="86">
        <f t="shared" si="7"/>
        <v>3105720.43</v>
      </c>
    </row>
    <row r="507" spans="1:7" ht="15.6" x14ac:dyDescent="0.3">
      <c r="A507" s="32">
        <v>505</v>
      </c>
      <c r="B507" s="32" t="s">
        <v>54</v>
      </c>
      <c r="C507" s="32" t="s">
        <v>562</v>
      </c>
      <c r="D507" s="37">
        <v>3244919.95</v>
      </c>
      <c r="E507" s="37">
        <v>157252.01</v>
      </c>
      <c r="F507" s="37">
        <v>69908.899999999994</v>
      </c>
      <c r="G507" s="86">
        <f t="shared" si="7"/>
        <v>3472080.86</v>
      </c>
    </row>
    <row r="508" spans="1:7" ht="15.6" x14ac:dyDescent="0.3">
      <c r="A508" s="32">
        <v>506</v>
      </c>
      <c r="B508" s="32" t="s">
        <v>54</v>
      </c>
      <c r="C508" s="32" t="s">
        <v>563</v>
      </c>
      <c r="D508" s="37">
        <v>2979332.26</v>
      </c>
      <c r="E508" s="37">
        <v>144381.37</v>
      </c>
      <c r="F508" s="37">
        <v>64187.05</v>
      </c>
      <c r="G508" s="86">
        <f t="shared" si="7"/>
        <v>3187900.6799999997</v>
      </c>
    </row>
    <row r="509" spans="1:7" ht="15.6" x14ac:dyDescent="0.3">
      <c r="A509" s="32">
        <v>507</v>
      </c>
      <c r="B509" s="32" t="s">
        <v>54</v>
      </c>
      <c r="C509" s="32" t="s">
        <v>564</v>
      </c>
      <c r="D509" s="37">
        <v>3594247.42</v>
      </c>
      <c r="E509" s="37">
        <v>174180.77</v>
      </c>
      <c r="F509" s="37">
        <v>77434.850000000006</v>
      </c>
      <c r="G509" s="86">
        <f t="shared" si="7"/>
        <v>3845863.04</v>
      </c>
    </row>
    <row r="510" spans="1:7" ht="15.6" x14ac:dyDescent="0.3">
      <c r="A510" s="32">
        <v>508</v>
      </c>
      <c r="B510" s="32" t="s">
        <v>54</v>
      </c>
      <c r="C510" s="32" t="s">
        <v>565</v>
      </c>
      <c r="D510" s="37">
        <v>2400010.4500000002</v>
      </c>
      <c r="E510" s="37">
        <v>116306.87</v>
      </c>
      <c r="F510" s="37">
        <v>51706.080000000002</v>
      </c>
      <c r="G510" s="86">
        <f t="shared" si="7"/>
        <v>2568023.4000000004</v>
      </c>
    </row>
    <row r="511" spans="1:7" ht="15.6" x14ac:dyDescent="0.3">
      <c r="A511" s="32">
        <v>509</v>
      </c>
      <c r="B511" s="32" t="s">
        <v>54</v>
      </c>
      <c r="C511" s="32" t="s">
        <v>566</v>
      </c>
      <c r="D511" s="37">
        <v>4092259.46</v>
      </c>
      <c r="E511" s="37">
        <v>198314.92</v>
      </c>
      <c r="F511" s="37">
        <v>88164.08</v>
      </c>
      <c r="G511" s="86">
        <f t="shared" si="7"/>
        <v>4378738.46</v>
      </c>
    </row>
    <row r="512" spans="1:7" ht="15.6" x14ac:dyDescent="0.3">
      <c r="A512" s="32">
        <v>510</v>
      </c>
      <c r="B512" s="32" t="s">
        <v>54</v>
      </c>
      <c r="C512" s="32" t="s">
        <v>567</v>
      </c>
      <c r="D512" s="37">
        <v>3537555.86</v>
      </c>
      <c r="E512" s="37">
        <v>171433.44</v>
      </c>
      <c r="F512" s="37">
        <v>76213.48</v>
      </c>
      <c r="G512" s="86">
        <f t="shared" si="7"/>
        <v>3785202.78</v>
      </c>
    </row>
    <row r="513" spans="1:7" ht="15.6" x14ac:dyDescent="0.3">
      <c r="A513" s="32">
        <v>511</v>
      </c>
      <c r="B513" s="32" t="s">
        <v>54</v>
      </c>
      <c r="C513" s="32" t="s">
        <v>568</v>
      </c>
      <c r="D513" s="37">
        <v>4863963.8499999996</v>
      </c>
      <c r="E513" s="37">
        <v>235712.47</v>
      </c>
      <c r="F513" s="37">
        <v>104789.75999999999</v>
      </c>
      <c r="G513" s="86">
        <f t="shared" si="7"/>
        <v>5204466.0799999991</v>
      </c>
    </row>
    <row r="514" spans="1:7" ht="15.6" x14ac:dyDescent="0.3">
      <c r="A514" s="32">
        <v>512</v>
      </c>
      <c r="B514" s="32" t="s">
        <v>54</v>
      </c>
      <c r="C514" s="32" t="s">
        <v>569</v>
      </c>
      <c r="D514" s="37">
        <v>5262494.5999999996</v>
      </c>
      <c r="E514" s="37">
        <v>255025.66</v>
      </c>
      <c r="F514" s="37">
        <v>113375.75</v>
      </c>
      <c r="G514" s="86">
        <f t="shared" si="7"/>
        <v>5630896.0099999998</v>
      </c>
    </row>
    <row r="515" spans="1:7" ht="15.6" x14ac:dyDescent="0.3">
      <c r="A515" s="32">
        <v>513</v>
      </c>
      <c r="B515" s="32" t="s">
        <v>54</v>
      </c>
      <c r="C515" s="32" t="s">
        <v>570</v>
      </c>
      <c r="D515" s="37">
        <v>2832882.21</v>
      </c>
      <c r="E515" s="37">
        <v>137284.26</v>
      </c>
      <c r="F515" s="37">
        <v>61031.92</v>
      </c>
      <c r="G515" s="86">
        <f t="shared" si="7"/>
        <v>3031198.3899999997</v>
      </c>
    </row>
    <row r="516" spans="1:7" ht="15.6" x14ac:dyDescent="0.3">
      <c r="A516" s="32">
        <v>514</v>
      </c>
      <c r="B516" s="32" t="s">
        <v>54</v>
      </c>
      <c r="C516" s="32" t="s">
        <v>571</v>
      </c>
      <c r="D516" s="37">
        <v>3418327.36</v>
      </c>
      <c r="E516" s="37">
        <v>165655.51</v>
      </c>
      <c r="F516" s="37">
        <v>73644.81</v>
      </c>
      <c r="G516" s="86">
        <f t="shared" ref="G516:G579" si="8">D516+E516+F516</f>
        <v>3657627.68</v>
      </c>
    </row>
    <row r="517" spans="1:7" ht="15.6" x14ac:dyDescent="0.3">
      <c r="A517" s="32">
        <v>515</v>
      </c>
      <c r="B517" s="32" t="s">
        <v>54</v>
      </c>
      <c r="C517" s="32" t="s">
        <v>572</v>
      </c>
      <c r="D517" s="37">
        <v>5117492.87</v>
      </c>
      <c r="E517" s="37">
        <v>247998.74</v>
      </c>
      <c r="F517" s="37">
        <v>110251.81</v>
      </c>
      <c r="G517" s="86">
        <f t="shared" si="8"/>
        <v>5475743.4199999999</v>
      </c>
    </row>
    <row r="518" spans="1:7" ht="15.6" x14ac:dyDescent="0.3">
      <c r="A518" s="32">
        <v>516</v>
      </c>
      <c r="B518" s="32" t="s">
        <v>54</v>
      </c>
      <c r="C518" s="32" t="s">
        <v>573</v>
      </c>
      <c r="D518" s="37">
        <v>4965600.58</v>
      </c>
      <c r="E518" s="37">
        <v>240637.89</v>
      </c>
      <c r="F518" s="37">
        <v>106979.43</v>
      </c>
      <c r="G518" s="86">
        <f t="shared" si="8"/>
        <v>5313217.8999999994</v>
      </c>
    </row>
    <row r="519" spans="1:7" ht="15.6" x14ac:dyDescent="0.3">
      <c r="A519" s="32">
        <v>517</v>
      </c>
      <c r="B519" s="32" t="s">
        <v>54</v>
      </c>
      <c r="C519" s="32" t="s">
        <v>574</v>
      </c>
      <c r="D519" s="37">
        <v>5070293.46</v>
      </c>
      <c r="E519" s="37">
        <v>245711.41</v>
      </c>
      <c r="F519" s="37">
        <v>109234.95</v>
      </c>
      <c r="G519" s="86">
        <f t="shared" si="8"/>
        <v>5425239.8200000003</v>
      </c>
    </row>
    <row r="520" spans="1:7" ht="15.6" x14ac:dyDescent="0.3">
      <c r="A520" s="32">
        <v>518</v>
      </c>
      <c r="B520" s="32" t="s">
        <v>54</v>
      </c>
      <c r="C520" s="32" t="s">
        <v>575</v>
      </c>
      <c r="D520" s="37">
        <v>3921397.9</v>
      </c>
      <c r="E520" s="37">
        <v>190034.8</v>
      </c>
      <c r="F520" s="37">
        <v>84483.02</v>
      </c>
      <c r="G520" s="86">
        <f t="shared" si="8"/>
        <v>4195915.72</v>
      </c>
    </row>
    <row r="521" spans="1:7" ht="15.6" x14ac:dyDescent="0.3">
      <c r="A521" s="32">
        <v>519</v>
      </c>
      <c r="B521" s="32" t="s">
        <v>54</v>
      </c>
      <c r="C521" s="32" t="s">
        <v>576</v>
      </c>
      <c r="D521" s="37">
        <v>4485580.22</v>
      </c>
      <c r="E521" s="37">
        <v>217375.63</v>
      </c>
      <c r="F521" s="37">
        <v>96637.82</v>
      </c>
      <c r="G521" s="86">
        <f t="shared" si="8"/>
        <v>4799593.67</v>
      </c>
    </row>
    <row r="522" spans="1:7" ht="15.6" x14ac:dyDescent="0.3">
      <c r="A522" s="32">
        <v>520</v>
      </c>
      <c r="B522" s="32" t="s">
        <v>55</v>
      </c>
      <c r="C522" s="32" t="s">
        <v>577</v>
      </c>
      <c r="D522" s="37">
        <v>2934920.93</v>
      </c>
      <c r="E522" s="37">
        <v>142229.16</v>
      </c>
      <c r="F522" s="37">
        <v>63230.25</v>
      </c>
      <c r="G522" s="86">
        <f t="shared" si="8"/>
        <v>3140380.3400000003</v>
      </c>
    </row>
    <row r="523" spans="1:7" ht="15.6" x14ac:dyDescent="0.3">
      <c r="A523" s="32">
        <v>521</v>
      </c>
      <c r="B523" s="32" t="s">
        <v>55</v>
      </c>
      <c r="C523" s="32" t="s">
        <v>578</v>
      </c>
      <c r="D523" s="37">
        <v>3308185.82</v>
      </c>
      <c r="E523" s="37">
        <v>160317.94</v>
      </c>
      <c r="F523" s="37">
        <v>71271.91</v>
      </c>
      <c r="G523" s="86">
        <f t="shared" si="8"/>
        <v>3539775.67</v>
      </c>
    </row>
    <row r="524" spans="1:7" ht="15.6" x14ac:dyDescent="0.3">
      <c r="A524" s="32">
        <v>522</v>
      </c>
      <c r="B524" s="32" t="s">
        <v>55</v>
      </c>
      <c r="C524" s="32" t="s">
        <v>579</v>
      </c>
      <c r="D524" s="37">
        <v>3387288.61</v>
      </c>
      <c r="E524" s="37">
        <v>164151.34</v>
      </c>
      <c r="F524" s="37">
        <v>72976.11</v>
      </c>
      <c r="G524" s="86">
        <f t="shared" si="8"/>
        <v>3624416.0599999996</v>
      </c>
    </row>
    <row r="525" spans="1:7" ht="15.6" x14ac:dyDescent="0.3">
      <c r="A525" s="32">
        <v>523</v>
      </c>
      <c r="B525" s="32" t="s">
        <v>55</v>
      </c>
      <c r="C525" s="32" t="s">
        <v>580</v>
      </c>
      <c r="D525" s="37">
        <v>3996538.96</v>
      </c>
      <c r="E525" s="37">
        <v>193676.21</v>
      </c>
      <c r="F525" s="37">
        <v>86101.86</v>
      </c>
      <c r="G525" s="86">
        <f t="shared" si="8"/>
        <v>4276317.03</v>
      </c>
    </row>
    <row r="526" spans="1:7" ht="15.6" x14ac:dyDescent="0.3">
      <c r="A526" s="32">
        <v>524</v>
      </c>
      <c r="B526" s="32" t="s">
        <v>55</v>
      </c>
      <c r="C526" s="32" t="s">
        <v>581</v>
      </c>
      <c r="D526" s="37">
        <v>2853700.81</v>
      </c>
      <c r="E526" s="37">
        <v>138293.15</v>
      </c>
      <c r="F526" s="37">
        <v>61480.44</v>
      </c>
      <c r="G526" s="86">
        <f t="shared" si="8"/>
        <v>3053474.4</v>
      </c>
    </row>
    <row r="527" spans="1:7" ht="15.6" x14ac:dyDescent="0.3">
      <c r="A527" s="32">
        <v>525</v>
      </c>
      <c r="B527" s="32" t="s">
        <v>55</v>
      </c>
      <c r="C527" s="32" t="s">
        <v>582</v>
      </c>
      <c r="D527" s="37">
        <v>2683432.7799999998</v>
      </c>
      <c r="E527" s="37">
        <v>130041.79</v>
      </c>
      <c r="F527" s="37">
        <v>57812.160000000003</v>
      </c>
      <c r="G527" s="86">
        <f t="shared" si="8"/>
        <v>2871286.73</v>
      </c>
    </row>
    <row r="528" spans="1:7" ht="15.6" x14ac:dyDescent="0.3">
      <c r="A528" s="32">
        <v>526</v>
      </c>
      <c r="B528" s="32" t="s">
        <v>55</v>
      </c>
      <c r="C528" s="32" t="s">
        <v>583</v>
      </c>
      <c r="D528" s="37">
        <v>3066062.97</v>
      </c>
      <c r="E528" s="37">
        <v>148584.43</v>
      </c>
      <c r="F528" s="37">
        <v>66055.59</v>
      </c>
      <c r="G528" s="86">
        <f t="shared" si="8"/>
        <v>3280702.99</v>
      </c>
    </row>
    <row r="529" spans="1:7" ht="15.6" x14ac:dyDescent="0.3">
      <c r="A529" s="32">
        <v>527</v>
      </c>
      <c r="B529" s="32" t="s">
        <v>55</v>
      </c>
      <c r="C529" s="32" t="s">
        <v>584</v>
      </c>
      <c r="D529" s="37">
        <v>4797649.1900000004</v>
      </c>
      <c r="E529" s="37">
        <v>232498.8</v>
      </c>
      <c r="F529" s="37">
        <v>103361.07</v>
      </c>
      <c r="G529" s="86">
        <f t="shared" si="8"/>
        <v>5133509.0600000005</v>
      </c>
    </row>
    <row r="530" spans="1:7" ht="15.6" x14ac:dyDescent="0.3">
      <c r="A530" s="32">
        <v>528</v>
      </c>
      <c r="B530" s="32" t="s">
        <v>55</v>
      </c>
      <c r="C530" s="32" t="s">
        <v>69</v>
      </c>
      <c r="D530" s="37">
        <v>4446195.2300000004</v>
      </c>
      <c r="E530" s="37">
        <v>215466.99</v>
      </c>
      <c r="F530" s="37">
        <v>95789.31</v>
      </c>
      <c r="G530" s="86">
        <f t="shared" si="8"/>
        <v>4757451.53</v>
      </c>
    </row>
    <row r="531" spans="1:7" ht="15.6" x14ac:dyDescent="0.3">
      <c r="A531" s="32">
        <v>529</v>
      </c>
      <c r="B531" s="32" t="s">
        <v>55</v>
      </c>
      <c r="C531" s="32" t="s">
        <v>823</v>
      </c>
      <c r="D531" s="37">
        <v>3401271.66</v>
      </c>
      <c r="E531" s="37">
        <v>164828.97</v>
      </c>
      <c r="F531" s="37">
        <v>73277.36</v>
      </c>
      <c r="G531" s="86">
        <f t="shared" si="8"/>
        <v>3639377.99</v>
      </c>
    </row>
    <row r="532" spans="1:7" ht="15.6" x14ac:dyDescent="0.3">
      <c r="A532" s="32">
        <v>530</v>
      </c>
      <c r="B532" s="32" t="s">
        <v>55</v>
      </c>
      <c r="C532" s="32" t="s">
        <v>198</v>
      </c>
      <c r="D532" s="37">
        <v>3255674.26</v>
      </c>
      <c r="E532" s="37">
        <v>157773.18</v>
      </c>
      <c r="F532" s="37">
        <v>70140.600000000006</v>
      </c>
      <c r="G532" s="86">
        <f t="shared" si="8"/>
        <v>3483588.04</v>
      </c>
    </row>
    <row r="533" spans="1:7" ht="15.6" x14ac:dyDescent="0.3">
      <c r="A533" s="32">
        <v>531</v>
      </c>
      <c r="B533" s="32" t="s">
        <v>55</v>
      </c>
      <c r="C533" s="32" t="s">
        <v>585</v>
      </c>
      <c r="D533" s="37">
        <v>3458920.22</v>
      </c>
      <c r="E533" s="37">
        <v>167622.68</v>
      </c>
      <c r="F533" s="37">
        <v>74519.350000000006</v>
      </c>
      <c r="G533" s="86">
        <f t="shared" si="8"/>
        <v>3701062.2500000005</v>
      </c>
    </row>
    <row r="534" spans="1:7" ht="15.6" x14ac:dyDescent="0.3">
      <c r="A534" s="32">
        <v>532</v>
      </c>
      <c r="B534" s="32" t="s">
        <v>55</v>
      </c>
      <c r="C534" s="32" t="s">
        <v>586</v>
      </c>
      <c r="D534" s="37">
        <v>2776700.85</v>
      </c>
      <c r="E534" s="37">
        <v>134561.65</v>
      </c>
      <c r="F534" s="37">
        <v>59821.54</v>
      </c>
      <c r="G534" s="86">
        <f t="shared" si="8"/>
        <v>2971084.04</v>
      </c>
    </row>
    <row r="535" spans="1:7" ht="15.6" x14ac:dyDescent="0.3">
      <c r="A535" s="32">
        <v>533</v>
      </c>
      <c r="B535" s="32" t="s">
        <v>56</v>
      </c>
      <c r="C535" s="32" t="s">
        <v>587</v>
      </c>
      <c r="D535" s="37">
        <v>3053188.94</v>
      </c>
      <c r="E535" s="37">
        <v>147960.54</v>
      </c>
      <c r="F535" s="37">
        <v>65778.23</v>
      </c>
      <c r="G535" s="86">
        <f t="shared" si="8"/>
        <v>3266927.71</v>
      </c>
    </row>
    <row r="536" spans="1:7" ht="15.6" x14ac:dyDescent="0.3">
      <c r="A536" s="32">
        <v>534</v>
      </c>
      <c r="B536" s="32" t="s">
        <v>56</v>
      </c>
      <c r="C536" s="32" t="s">
        <v>588</v>
      </c>
      <c r="D536" s="37">
        <v>2621370.88</v>
      </c>
      <c r="E536" s="37">
        <v>127034.21</v>
      </c>
      <c r="F536" s="37">
        <v>56475.1</v>
      </c>
      <c r="G536" s="86">
        <f t="shared" si="8"/>
        <v>2804880.19</v>
      </c>
    </row>
    <row r="537" spans="1:7" ht="15.6" x14ac:dyDescent="0.3">
      <c r="A537" s="32">
        <v>535</v>
      </c>
      <c r="B537" s="32" t="s">
        <v>56</v>
      </c>
      <c r="C537" s="32" t="s">
        <v>589</v>
      </c>
      <c r="D537" s="37">
        <v>3002013.87</v>
      </c>
      <c r="E537" s="37">
        <v>145480.54</v>
      </c>
      <c r="F537" s="37">
        <v>64675.71</v>
      </c>
      <c r="G537" s="86">
        <f t="shared" si="8"/>
        <v>3212170.12</v>
      </c>
    </row>
    <row r="538" spans="1:7" ht="15.6" x14ac:dyDescent="0.3">
      <c r="A538" s="32">
        <v>536</v>
      </c>
      <c r="B538" s="32" t="s">
        <v>56</v>
      </c>
      <c r="C538" s="32" t="s">
        <v>590</v>
      </c>
      <c r="D538" s="37">
        <v>4886837.59</v>
      </c>
      <c r="E538" s="37">
        <v>236820.96</v>
      </c>
      <c r="F538" s="37">
        <v>105282.55</v>
      </c>
      <c r="G538" s="86">
        <f t="shared" si="8"/>
        <v>5228941.0999999996</v>
      </c>
    </row>
    <row r="539" spans="1:7" ht="15.6" x14ac:dyDescent="0.3">
      <c r="A539" s="32">
        <v>537</v>
      </c>
      <c r="B539" s="32" t="s">
        <v>56</v>
      </c>
      <c r="C539" s="32" t="s">
        <v>591</v>
      </c>
      <c r="D539" s="37">
        <v>2933352.13</v>
      </c>
      <c r="E539" s="37">
        <v>142153.13</v>
      </c>
      <c r="F539" s="37">
        <v>63196.45</v>
      </c>
      <c r="G539" s="86">
        <f t="shared" si="8"/>
        <v>3138701.71</v>
      </c>
    </row>
    <row r="540" spans="1:7" ht="15.6" x14ac:dyDescent="0.3">
      <c r="A540" s="32">
        <v>538</v>
      </c>
      <c r="B540" s="32" t="s">
        <v>56</v>
      </c>
      <c r="C540" s="32" t="s">
        <v>592</v>
      </c>
      <c r="D540" s="37">
        <v>3089441.49</v>
      </c>
      <c r="E540" s="37">
        <v>149717.37</v>
      </c>
      <c r="F540" s="37">
        <v>66559.259999999995</v>
      </c>
      <c r="G540" s="86">
        <f t="shared" si="8"/>
        <v>3305718.12</v>
      </c>
    </row>
    <row r="541" spans="1:7" ht="15.6" x14ac:dyDescent="0.3">
      <c r="A541" s="32">
        <v>539</v>
      </c>
      <c r="B541" s="32" t="s">
        <v>56</v>
      </c>
      <c r="C541" s="32" t="s">
        <v>593</v>
      </c>
      <c r="D541" s="37">
        <v>2926280.92</v>
      </c>
      <c r="E541" s="37">
        <v>141810.45000000001</v>
      </c>
      <c r="F541" s="37">
        <v>63044.11</v>
      </c>
      <c r="G541" s="86">
        <f t="shared" si="8"/>
        <v>3131135.48</v>
      </c>
    </row>
    <row r="542" spans="1:7" ht="15.6" x14ac:dyDescent="0.3">
      <c r="A542" s="32">
        <v>540</v>
      </c>
      <c r="B542" s="32" t="s">
        <v>56</v>
      </c>
      <c r="C542" s="32" t="s">
        <v>594</v>
      </c>
      <c r="D542" s="37">
        <v>2614817.4</v>
      </c>
      <c r="E542" s="37">
        <v>126716.62</v>
      </c>
      <c r="F542" s="37">
        <v>56333.91</v>
      </c>
      <c r="G542" s="86">
        <f t="shared" si="8"/>
        <v>2797867.93</v>
      </c>
    </row>
    <row r="543" spans="1:7" ht="15.6" x14ac:dyDescent="0.3">
      <c r="A543" s="32">
        <v>541</v>
      </c>
      <c r="B543" s="32" t="s">
        <v>56</v>
      </c>
      <c r="C543" s="32" t="s">
        <v>595</v>
      </c>
      <c r="D543" s="37">
        <v>2821538.5</v>
      </c>
      <c r="E543" s="37">
        <v>136734.53</v>
      </c>
      <c r="F543" s="37">
        <v>60787.53</v>
      </c>
      <c r="G543" s="86">
        <f t="shared" si="8"/>
        <v>3019060.5599999996</v>
      </c>
    </row>
    <row r="544" spans="1:7" ht="15.6" x14ac:dyDescent="0.3">
      <c r="A544" s="32">
        <v>542</v>
      </c>
      <c r="B544" s="32" t="s">
        <v>56</v>
      </c>
      <c r="C544" s="32" t="s">
        <v>596</v>
      </c>
      <c r="D544" s="37">
        <v>3107306.48</v>
      </c>
      <c r="E544" s="37">
        <v>150583.13</v>
      </c>
      <c r="F544" s="37">
        <v>66944.14</v>
      </c>
      <c r="G544" s="86">
        <f t="shared" si="8"/>
        <v>3324833.75</v>
      </c>
    </row>
    <row r="545" spans="1:7" ht="15.6" x14ac:dyDescent="0.3">
      <c r="A545" s="32">
        <v>543</v>
      </c>
      <c r="B545" s="32" t="s">
        <v>56</v>
      </c>
      <c r="C545" s="32" t="s">
        <v>597</v>
      </c>
      <c r="D545" s="37">
        <v>3035200.52</v>
      </c>
      <c r="E545" s="37">
        <v>147088.79999999999</v>
      </c>
      <c r="F545" s="37">
        <v>65390.69</v>
      </c>
      <c r="G545" s="86">
        <f t="shared" si="8"/>
        <v>3247680.01</v>
      </c>
    </row>
    <row r="546" spans="1:7" ht="15.6" x14ac:dyDescent="0.3">
      <c r="A546" s="32">
        <v>544</v>
      </c>
      <c r="B546" s="32" t="s">
        <v>56</v>
      </c>
      <c r="C546" s="32" t="s">
        <v>598</v>
      </c>
      <c r="D546" s="37">
        <v>3531822.54</v>
      </c>
      <c r="E546" s="37">
        <v>171155.59</v>
      </c>
      <c r="F546" s="37">
        <v>76089.960000000006</v>
      </c>
      <c r="G546" s="86">
        <f t="shared" si="8"/>
        <v>3779068.09</v>
      </c>
    </row>
    <row r="547" spans="1:7" ht="15.6" x14ac:dyDescent="0.3">
      <c r="A547" s="32">
        <v>545</v>
      </c>
      <c r="B547" s="32" t="s">
        <v>56</v>
      </c>
      <c r="C547" s="32" t="s">
        <v>599</v>
      </c>
      <c r="D547" s="37">
        <v>3617896.81</v>
      </c>
      <c r="E547" s="37">
        <v>175326.84</v>
      </c>
      <c r="F547" s="37">
        <v>77944.36</v>
      </c>
      <c r="G547" s="86">
        <f t="shared" si="8"/>
        <v>3871168.01</v>
      </c>
    </row>
    <row r="548" spans="1:7" ht="15.6" x14ac:dyDescent="0.3">
      <c r="A548" s="32">
        <v>546</v>
      </c>
      <c r="B548" s="32" t="s">
        <v>56</v>
      </c>
      <c r="C548" s="32" t="s">
        <v>600</v>
      </c>
      <c r="D548" s="37">
        <v>4005971.96</v>
      </c>
      <c r="E548" s="37">
        <v>194133.34</v>
      </c>
      <c r="F548" s="37">
        <v>86305.09</v>
      </c>
      <c r="G548" s="86">
        <f t="shared" si="8"/>
        <v>4286410.3899999997</v>
      </c>
    </row>
    <row r="549" spans="1:7" ht="15.6" x14ac:dyDescent="0.3">
      <c r="A549" s="32">
        <v>547</v>
      </c>
      <c r="B549" s="32" t="s">
        <v>56</v>
      </c>
      <c r="C549" s="32" t="s">
        <v>601</v>
      </c>
      <c r="D549" s="37">
        <v>4726797.84</v>
      </c>
      <c r="E549" s="37">
        <v>229065.27</v>
      </c>
      <c r="F549" s="37">
        <v>101834.64</v>
      </c>
      <c r="G549" s="86">
        <f t="shared" si="8"/>
        <v>5057697.7499999991</v>
      </c>
    </row>
    <row r="550" spans="1:7" ht="15.6" x14ac:dyDescent="0.3">
      <c r="A550" s="32">
        <v>548</v>
      </c>
      <c r="B550" s="32" t="s">
        <v>56</v>
      </c>
      <c r="C550" s="32" t="s">
        <v>602</v>
      </c>
      <c r="D550" s="37">
        <v>2993633.3</v>
      </c>
      <c r="E550" s="37">
        <v>145074.41</v>
      </c>
      <c r="F550" s="37">
        <v>64495.16</v>
      </c>
      <c r="G550" s="86">
        <f t="shared" si="8"/>
        <v>3203202.87</v>
      </c>
    </row>
    <row r="551" spans="1:7" ht="15.6" x14ac:dyDescent="0.3">
      <c r="A551" s="32">
        <v>549</v>
      </c>
      <c r="B551" s="32" t="s">
        <v>56</v>
      </c>
      <c r="C551" s="32" t="s">
        <v>603</v>
      </c>
      <c r="D551" s="37">
        <v>4063261.13</v>
      </c>
      <c r="E551" s="37">
        <v>196909.63</v>
      </c>
      <c r="F551" s="37">
        <v>87539.33</v>
      </c>
      <c r="G551" s="86">
        <f t="shared" si="8"/>
        <v>4347710.09</v>
      </c>
    </row>
    <row r="552" spans="1:7" ht="15.6" x14ac:dyDescent="0.3">
      <c r="A552" s="32">
        <v>550</v>
      </c>
      <c r="B552" s="32" t="s">
        <v>56</v>
      </c>
      <c r="C552" s="32" t="s">
        <v>604</v>
      </c>
      <c r="D552" s="37">
        <v>2744645.59</v>
      </c>
      <c r="E552" s="37">
        <v>133008.23000000001</v>
      </c>
      <c r="F552" s="37">
        <v>59130.94</v>
      </c>
      <c r="G552" s="86">
        <f t="shared" si="8"/>
        <v>2936784.76</v>
      </c>
    </row>
    <row r="553" spans="1:7" ht="15.6" x14ac:dyDescent="0.3">
      <c r="A553" s="32">
        <v>551</v>
      </c>
      <c r="B553" s="32" t="s">
        <v>56</v>
      </c>
      <c r="C553" s="32" t="s">
        <v>605</v>
      </c>
      <c r="D553" s="37">
        <v>3158770.96</v>
      </c>
      <c r="E553" s="37">
        <v>153077.15</v>
      </c>
      <c r="F553" s="37">
        <v>68052.899999999994</v>
      </c>
      <c r="G553" s="86">
        <f t="shared" si="8"/>
        <v>3379901.01</v>
      </c>
    </row>
    <row r="554" spans="1:7" ht="15.6" x14ac:dyDescent="0.3">
      <c r="A554" s="32">
        <v>552</v>
      </c>
      <c r="B554" s="32" t="s">
        <v>56</v>
      </c>
      <c r="C554" s="32" t="s">
        <v>606</v>
      </c>
      <c r="D554" s="37">
        <v>3643288.54</v>
      </c>
      <c r="E554" s="37">
        <v>176557.35</v>
      </c>
      <c r="F554" s="37">
        <v>78491.399999999994</v>
      </c>
      <c r="G554" s="86">
        <f t="shared" si="8"/>
        <v>3898337.29</v>
      </c>
    </row>
    <row r="555" spans="1:7" ht="15.6" x14ac:dyDescent="0.3">
      <c r="A555" s="32">
        <v>553</v>
      </c>
      <c r="B555" s="32" t="s">
        <v>56</v>
      </c>
      <c r="C555" s="32" t="s">
        <v>607</v>
      </c>
      <c r="D555" s="37">
        <v>3427352.66</v>
      </c>
      <c r="E555" s="37">
        <v>166092.88</v>
      </c>
      <c r="F555" s="37">
        <v>73839.25</v>
      </c>
      <c r="G555" s="86">
        <f t="shared" si="8"/>
        <v>3667284.79</v>
      </c>
    </row>
    <row r="556" spans="1:7" ht="15.6" x14ac:dyDescent="0.3">
      <c r="A556" s="32">
        <v>554</v>
      </c>
      <c r="B556" s="32" t="s">
        <v>56</v>
      </c>
      <c r="C556" s="32" t="s">
        <v>608</v>
      </c>
      <c r="D556" s="37">
        <v>4051655.98</v>
      </c>
      <c r="E556" s="37">
        <v>196347.23</v>
      </c>
      <c r="F556" s="37">
        <v>87289.31</v>
      </c>
      <c r="G556" s="86">
        <f t="shared" si="8"/>
        <v>4335292.5199999996</v>
      </c>
    </row>
    <row r="557" spans="1:7" ht="15.6" x14ac:dyDescent="0.3">
      <c r="A557" s="32">
        <v>555</v>
      </c>
      <c r="B557" s="32" t="s">
        <v>56</v>
      </c>
      <c r="C557" s="32" t="s">
        <v>609</v>
      </c>
      <c r="D557" s="37">
        <v>2963077.76</v>
      </c>
      <c r="E557" s="37">
        <v>143593.66</v>
      </c>
      <c r="F557" s="37">
        <v>63836.86</v>
      </c>
      <c r="G557" s="86">
        <f t="shared" si="8"/>
        <v>3170508.28</v>
      </c>
    </row>
    <row r="558" spans="1:7" ht="15.6" x14ac:dyDescent="0.3">
      <c r="A558" s="32">
        <v>556</v>
      </c>
      <c r="B558" s="32" t="s">
        <v>56</v>
      </c>
      <c r="C558" s="32" t="s">
        <v>610</v>
      </c>
      <c r="D558" s="37">
        <v>2411474.9700000002</v>
      </c>
      <c r="E558" s="37">
        <v>116862.45</v>
      </c>
      <c r="F558" s="37">
        <v>51953.08</v>
      </c>
      <c r="G558" s="86">
        <f t="shared" si="8"/>
        <v>2580290.5000000005</v>
      </c>
    </row>
    <row r="559" spans="1:7" ht="15.6" x14ac:dyDescent="0.3">
      <c r="A559" s="32">
        <v>557</v>
      </c>
      <c r="B559" s="32" t="s">
        <v>56</v>
      </c>
      <c r="C559" s="32" t="s">
        <v>611</v>
      </c>
      <c r="D559" s="37">
        <v>2688048.71</v>
      </c>
      <c r="E559" s="37">
        <v>130265.48</v>
      </c>
      <c r="F559" s="37">
        <v>57911.61</v>
      </c>
      <c r="G559" s="86">
        <f t="shared" si="8"/>
        <v>2876225.8</v>
      </c>
    </row>
    <row r="560" spans="1:7" ht="15.6" x14ac:dyDescent="0.3">
      <c r="A560" s="32">
        <v>558</v>
      </c>
      <c r="B560" s="32" t="s">
        <v>57</v>
      </c>
      <c r="C560" s="32" t="s">
        <v>612</v>
      </c>
      <c r="D560" s="37">
        <v>3017911.94</v>
      </c>
      <c r="E560" s="37">
        <v>146250.98000000001</v>
      </c>
      <c r="F560" s="37">
        <v>65018.22</v>
      </c>
      <c r="G560" s="86">
        <f t="shared" si="8"/>
        <v>3229181.14</v>
      </c>
    </row>
    <row r="561" spans="1:7" ht="15.6" x14ac:dyDescent="0.3">
      <c r="A561" s="32">
        <v>559</v>
      </c>
      <c r="B561" s="32" t="s">
        <v>57</v>
      </c>
      <c r="C561" s="32" t="s">
        <v>613</v>
      </c>
      <c r="D561" s="37">
        <v>3115532.3</v>
      </c>
      <c r="E561" s="37">
        <v>150981.76000000001</v>
      </c>
      <c r="F561" s="37">
        <v>67121.36</v>
      </c>
      <c r="G561" s="86">
        <f t="shared" si="8"/>
        <v>3333635.4199999995</v>
      </c>
    </row>
    <row r="562" spans="1:7" ht="15.6" x14ac:dyDescent="0.3">
      <c r="A562" s="32">
        <v>560</v>
      </c>
      <c r="B562" s="32" t="s">
        <v>57</v>
      </c>
      <c r="C562" s="32" t="s">
        <v>614</v>
      </c>
      <c r="D562" s="37">
        <v>4788676.29</v>
      </c>
      <c r="E562" s="37">
        <v>232063.96</v>
      </c>
      <c r="F562" s="37">
        <v>103167.76</v>
      </c>
      <c r="G562" s="86">
        <f t="shared" si="8"/>
        <v>5123908.01</v>
      </c>
    </row>
    <row r="563" spans="1:7" ht="15.6" x14ac:dyDescent="0.3">
      <c r="A563" s="32">
        <v>561</v>
      </c>
      <c r="B563" s="32" t="s">
        <v>57</v>
      </c>
      <c r="C563" s="32" t="s">
        <v>615</v>
      </c>
      <c r="D563" s="37">
        <v>3148594.86</v>
      </c>
      <c r="E563" s="37">
        <v>152584</v>
      </c>
      <c r="F563" s="37">
        <v>67833.67</v>
      </c>
      <c r="G563" s="86">
        <f t="shared" si="8"/>
        <v>3369012.53</v>
      </c>
    </row>
    <row r="564" spans="1:7" ht="15.6" x14ac:dyDescent="0.3">
      <c r="A564" s="32">
        <v>562</v>
      </c>
      <c r="B564" s="32" t="s">
        <v>57</v>
      </c>
      <c r="C564" s="32" t="s">
        <v>616</v>
      </c>
      <c r="D564" s="37">
        <v>2821703.54</v>
      </c>
      <c r="E564" s="37">
        <v>136742.53</v>
      </c>
      <c r="F564" s="37">
        <v>60791.08</v>
      </c>
      <c r="G564" s="86">
        <f t="shared" si="8"/>
        <v>3019237.15</v>
      </c>
    </row>
    <row r="565" spans="1:7" ht="15.6" x14ac:dyDescent="0.3">
      <c r="A565" s="32">
        <v>563</v>
      </c>
      <c r="B565" s="32" t="s">
        <v>57</v>
      </c>
      <c r="C565" s="32" t="s">
        <v>617</v>
      </c>
      <c r="D565" s="37">
        <v>2146398.75</v>
      </c>
      <c r="E565" s="37">
        <v>104016.59</v>
      </c>
      <c r="F565" s="37">
        <v>46242.239999999998</v>
      </c>
      <c r="G565" s="86">
        <f t="shared" si="8"/>
        <v>2296657.58</v>
      </c>
    </row>
    <row r="566" spans="1:7" ht="15.6" x14ac:dyDescent="0.3">
      <c r="A566" s="32">
        <v>564</v>
      </c>
      <c r="B566" s="32" t="s">
        <v>57</v>
      </c>
      <c r="C566" s="32" t="s">
        <v>799</v>
      </c>
      <c r="D566" s="37">
        <v>2090971.68</v>
      </c>
      <c r="E566" s="37">
        <v>101330.54</v>
      </c>
      <c r="F566" s="37">
        <v>45048.12</v>
      </c>
      <c r="G566" s="86">
        <f t="shared" si="8"/>
        <v>2237350.34</v>
      </c>
    </row>
    <row r="567" spans="1:7" ht="15.6" x14ac:dyDescent="0.3">
      <c r="A567" s="32">
        <v>565</v>
      </c>
      <c r="B567" s="32" t="s">
        <v>57</v>
      </c>
      <c r="C567" s="32" t="s">
        <v>618</v>
      </c>
      <c r="D567" s="37">
        <v>4695188.28</v>
      </c>
      <c r="E567" s="37">
        <v>227533.44</v>
      </c>
      <c r="F567" s="37">
        <v>101153.64</v>
      </c>
      <c r="G567" s="86">
        <f t="shared" si="8"/>
        <v>5023875.3600000003</v>
      </c>
    </row>
    <row r="568" spans="1:7" ht="15.6" x14ac:dyDescent="0.3">
      <c r="A568" s="32">
        <v>566</v>
      </c>
      <c r="B568" s="32" t="s">
        <v>57</v>
      </c>
      <c r="C568" s="32" t="s">
        <v>619</v>
      </c>
      <c r="D568" s="37">
        <v>2794220.87</v>
      </c>
      <c r="E568" s="37">
        <v>135410.69</v>
      </c>
      <c r="F568" s="37">
        <v>60198.99</v>
      </c>
      <c r="G568" s="86">
        <f t="shared" si="8"/>
        <v>2989830.5500000003</v>
      </c>
    </row>
    <row r="569" spans="1:7" ht="15.6" x14ac:dyDescent="0.3">
      <c r="A569" s="32">
        <v>567</v>
      </c>
      <c r="B569" s="32" t="s">
        <v>57</v>
      </c>
      <c r="C569" s="32" t="s">
        <v>620</v>
      </c>
      <c r="D569" s="37">
        <v>3491105.75</v>
      </c>
      <c r="E569" s="37">
        <v>169182.42</v>
      </c>
      <c r="F569" s="37">
        <v>75212.759999999995</v>
      </c>
      <c r="G569" s="86">
        <f t="shared" si="8"/>
        <v>3735500.9299999997</v>
      </c>
    </row>
    <row r="570" spans="1:7" ht="15.6" x14ac:dyDescent="0.3">
      <c r="A570" s="32">
        <v>568</v>
      </c>
      <c r="B570" s="32" t="s">
        <v>57</v>
      </c>
      <c r="C570" s="32" t="s">
        <v>621</v>
      </c>
      <c r="D570" s="37">
        <v>2693389.61</v>
      </c>
      <c r="E570" s="37">
        <v>130524.31</v>
      </c>
      <c r="F570" s="37">
        <v>58026.67</v>
      </c>
      <c r="G570" s="86">
        <f t="shared" si="8"/>
        <v>2881940.59</v>
      </c>
    </row>
    <row r="571" spans="1:7" ht="15.6" x14ac:dyDescent="0.3">
      <c r="A571" s="32">
        <v>569</v>
      </c>
      <c r="B571" s="32" t="s">
        <v>57</v>
      </c>
      <c r="C571" s="32" t="s">
        <v>622</v>
      </c>
      <c r="D571" s="37">
        <v>2433359.7000000002</v>
      </c>
      <c r="E571" s="37">
        <v>117923</v>
      </c>
      <c r="F571" s="37">
        <v>52424.56</v>
      </c>
      <c r="G571" s="86">
        <f t="shared" si="8"/>
        <v>2603707.2600000002</v>
      </c>
    </row>
    <row r="572" spans="1:7" ht="15.6" x14ac:dyDescent="0.3">
      <c r="A572" s="32">
        <v>570</v>
      </c>
      <c r="B572" s="32" t="s">
        <v>57</v>
      </c>
      <c r="C572" s="32" t="s">
        <v>824</v>
      </c>
      <c r="D572" s="37">
        <v>2194301.5299999998</v>
      </c>
      <c r="E572" s="37">
        <v>106338.01</v>
      </c>
      <c r="F572" s="37">
        <v>47274.27</v>
      </c>
      <c r="G572" s="86">
        <f t="shared" si="8"/>
        <v>2347913.8099999996</v>
      </c>
    </row>
    <row r="573" spans="1:7" ht="15.6" x14ac:dyDescent="0.3">
      <c r="A573" s="32">
        <v>571</v>
      </c>
      <c r="B573" s="32" t="s">
        <v>57</v>
      </c>
      <c r="C573" s="32" t="s">
        <v>623</v>
      </c>
      <c r="D573" s="37">
        <v>2522628.27</v>
      </c>
      <c r="E573" s="37">
        <v>122249.05</v>
      </c>
      <c r="F573" s="37">
        <v>54347.77</v>
      </c>
      <c r="G573" s="86">
        <f t="shared" si="8"/>
        <v>2699225.09</v>
      </c>
    </row>
    <row r="574" spans="1:7" ht="15.6" x14ac:dyDescent="0.3">
      <c r="A574" s="32">
        <v>572</v>
      </c>
      <c r="B574" s="32" t="s">
        <v>57</v>
      </c>
      <c r="C574" s="32" t="s">
        <v>624</v>
      </c>
      <c r="D574" s="37">
        <v>2642246.6</v>
      </c>
      <c r="E574" s="37">
        <v>128045.87</v>
      </c>
      <c r="F574" s="37">
        <v>56924.84</v>
      </c>
      <c r="G574" s="86">
        <f t="shared" si="8"/>
        <v>2827217.31</v>
      </c>
    </row>
    <row r="575" spans="1:7" ht="15.6" x14ac:dyDescent="0.3">
      <c r="A575" s="32">
        <v>573</v>
      </c>
      <c r="B575" s="32" t="s">
        <v>57</v>
      </c>
      <c r="C575" s="32" t="s">
        <v>625</v>
      </c>
      <c r="D575" s="37">
        <v>3203731.96</v>
      </c>
      <c r="E575" s="37">
        <v>155256</v>
      </c>
      <c r="F575" s="37">
        <v>69021.539999999994</v>
      </c>
      <c r="G575" s="86">
        <f t="shared" si="8"/>
        <v>3428009.5</v>
      </c>
    </row>
    <row r="576" spans="1:7" ht="15.6" x14ac:dyDescent="0.3">
      <c r="A576" s="32">
        <v>574</v>
      </c>
      <c r="B576" s="32" t="s">
        <v>57</v>
      </c>
      <c r="C576" s="32" t="s">
        <v>825</v>
      </c>
      <c r="D576" s="37">
        <v>2689469</v>
      </c>
      <c r="E576" s="37">
        <v>130334.31</v>
      </c>
      <c r="F576" s="37">
        <v>57942.21</v>
      </c>
      <c r="G576" s="86">
        <f t="shared" si="8"/>
        <v>2877745.52</v>
      </c>
    </row>
    <row r="577" spans="1:7" ht="15.6" x14ac:dyDescent="0.3">
      <c r="A577" s="32">
        <v>575</v>
      </c>
      <c r="B577" s="32" t="s">
        <v>57</v>
      </c>
      <c r="C577" s="32" t="s">
        <v>626</v>
      </c>
      <c r="D577" s="37">
        <v>2499581.65</v>
      </c>
      <c r="E577" s="37">
        <v>121132.19</v>
      </c>
      <c r="F577" s="37">
        <v>53851.25</v>
      </c>
      <c r="G577" s="86">
        <f t="shared" si="8"/>
        <v>2674565.09</v>
      </c>
    </row>
    <row r="578" spans="1:7" ht="15.6" x14ac:dyDescent="0.3">
      <c r="A578" s="32">
        <v>576</v>
      </c>
      <c r="B578" s="32" t="s">
        <v>57</v>
      </c>
      <c r="C578" s="32" t="s">
        <v>826</v>
      </c>
      <c r="D578" s="37">
        <v>2374208.13</v>
      </c>
      <c r="E578" s="37">
        <v>115056.46</v>
      </c>
      <c r="F578" s="37">
        <v>51150.19</v>
      </c>
      <c r="G578" s="86">
        <f t="shared" si="8"/>
        <v>2540414.7799999998</v>
      </c>
    </row>
    <row r="579" spans="1:7" ht="15.6" x14ac:dyDescent="0.3">
      <c r="A579" s="32">
        <v>577</v>
      </c>
      <c r="B579" s="32" t="s">
        <v>57</v>
      </c>
      <c r="C579" s="32" t="s">
        <v>827</v>
      </c>
      <c r="D579" s="37">
        <v>3220210.86</v>
      </c>
      <c r="E579" s="37">
        <v>156054.59</v>
      </c>
      <c r="F579" s="37">
        <v>69376.570000000007</v>
      </c>
      <c r="G579" s="86">
        <f t="shared" si="8"/>
        <v>3445642.0199999996</v>
      </c>
    </row>
    <row r="580" spans="1:7" ht="15.6" x14ac:dyDescent="0.3">
      <c r="A580" s="32">
        <v>578</v>
      </c>
      <c r="B580" s="32" t="s">
        <v>58</v>
      </c>
      <c r="C580" s="32" t="s">
        <v>627</v>
      </c>
      <c r="D580" s="37">
        <v>3104024.38</v>
      </c>
      <c r="E580" s="37">
        <v>150424.07</v>
      </c>
      <c r="F580" s="37">
        <v>66873.429999999993</v>
      </c>
      <c r="G580" s="86">
        <f t="shared" ref="G580:G643" si="9">D580+E580+F580</f>
        <v>3321321.88</v>
      </c>
    </row>
    <row r="581" spans="1:7" ht="15.6" x14ac:dyDescent="0.3">
      <c r="A581" s="32">
        <v>579</v>
      </c>
      <c r="B581" s="32" t="s">
        <v>58</v>
      </c>
      <c r="C581" s="32" t="s">
        <v>628</v>
      </c>
      <c r="D581" s="37">
        <v>3283559.99</v>
      </c>
      <c r="E581" s="37">
        <v>159124.54999999999</v>
      </c>
      <c r="F581" s="37">
        <v>70741.37</v>
      </c>
      <c r="G581" s="86">
        <f t="shared" si="9"/>
        <v>3513425.91</v>
      </c>
    </row>
    <row r="582" spans="1:7" ht="15.6" x14ac:dyDescent="0.3">
      <c r="A582" s="32">
        <v>580</v>
      </c>
      <c r="B582" s="32" t="s">
        <v>58</v>
      </c>
      <c r="C582" s="32" t="s">
        <v>629</v>
      </c>
      <c r="D582" s="37">
        <v>3342934.34</v>
      </c>
      <c r="E582" s="37">
        <v>162001.89000000001</v>
      </c>
      <c r="F582" s="37">
        <v>72020.539999999994</v>
      </c>
      <c r="G582" s="86">
        <f t="shared" si="9"/>
        <v>3576956.77</v>
      </c>
    </row>
    <row r="583" spans="1:7" ht="15.6" x14ac:dyDescent="0.3">
      <c r="A583" s="32">
        <v>581</v>
      </c>
      <c r="B583" s="32" t="s">
        <v>58</v>
      </c>
      <c r="C583" s="32" t="s">
        <v>828</v>
      </c>
      <c r="D583" s="37">
        <v>2479511.7599999998</v>
      </c>
      <c r="E583" s="37">
        <v>120159.58</v>
      </c>
      <c r="F583" s="37">
        <v>53418.87</v>
      </c>
      <c r="G583" s="86">
        <f t="shared" si="9"/>
        <v>2653090.21</v>
      </c>
    </row>
    <row r="584" spans="1:7" ht="15.6" x14ac:dyDescent="0.3">
      <c r="A584" s="32">
        <v>582</v>
      </c>
      <c r="B584" s="32" t="s">
        <v>58</v>
      </c>
      <c r="C584" s="32" t="s">
        <v>630</v>
      </c>
      <c r="D584" s="37">
        <v>2598228.2400000002</v>
      </c>
      <c r="E584" s="37">
        <v>125912.7</v>
      </c>
      <c r="F584" s="37">
        <v>55976.51</v>
      </c>
      <c r="G584" s="86">
        <f t="shared" si="9"/>
        <v>2780117.45</v>
      </c>
    </row>
    <row r="585" spans="1:7" ht="15.6" x14ac:dyDescent="0.3">
      <c r="A585" s="32">
        <v>583</v>
      </c>
      <c r="B585" s="32" t="s">
        <v>58</v>
      </c>
      <c r="C585" s="32" t="s">
        <v>631</v>
      </c>
      <c r="D585" s="37">
        <v>3992865.81</v>
      </c>
      <c r="E585" s="37">
        <v>193498.2</v>
      </c>
      <c r="F585" s="37">
        <v>86022.73</v>
      </c>
      <c r="G585" s="86">
        <f t="shared" si="9"/>
        <v>4272386.74</v>
      </c>
    </row>
    <row r="586" spans="1:7" ht="15.6" x14ac:dyDescent="0.3">
      <c r="A586" s="32">
        <v>584</v>
      </c>
      <c r="B586" s="32" t="s">
        <v>58</v>
      </c>
      <c r="C586" s="32" t="s">
        <v>632</v>
      </c>
      <c r="D586" s="37">
        <v>2812101.8</v>
      </c>
      <c r="E586" s="37">
        <v>136277.22</v>
      </c>
      <c r="F586" s="37">
        <v>60584.22</v>
      </c>
      <c r="G586" s="86">
        <f t="shared" si="9"/>
        <v>3008963.24</v>
      </c>
    </row>
    <row r="587" spans="1:7" ht="15.6" x14ac:dyDescent="0.3">
      <c r="A587" s="32">
        <v>585</v>
      </c>
      <c r="B587" s="32" t="s">
        <v>58</v>
      </c>
      <c r="C587" s="32" t="s">
        <v>633</v>
      </c>
      <c r="D587" s="37">
        <v>2833205.44</v>
      </c>
      <c r="E587" s="37">
        <v>137299.92000000001</v>
      </c>
      <c r="F587" s="37">
        <v>61038.879999999997</v>
      </c>
      <c r="G587" s="86">
        <f t="shared" si="9"/>
        <v>3031544.2399999998</v>
      </c>
    </row>
    <row r="588" spans="1:7" ht="15.6" x14ac:dyDescent="0.3">
      <c r="A588" s="32">
        <v>586</v>
      </c>
      <c r="B588" s="32" t="s">
        <v>58</v>
      </c>
      <c r="C588" s="32" t="s">
        <v>829</v>
      </c>
      <c r="D588" s="37">
        <v>3406204.76</v>
      </c>
      <c r="E588" s="37">
        <v>165068.03</v>
      </c>
      <c r="F588" s="37">
        <v>73383.64</v>
      </c>
      <c r="G588" s="86">
        <f t="shared" si="9"/>
        <v>3644656.4299999997</v>
      </c>
    </row>
    <row r="589" spans="1:7" ht="15.6" x14ac:dyDescent="0.3">
      <c r="A589" s="32">
        <v>587</v>
      </c>
      <c r="B589" s="32" t="s">
        <v>58</v>
      </c>
      <c r="C589" s="32" t="s">
        <v>830</v>
      </c>
      <c r="D589" s="37">
        <v>3696150.16</v>
      </c>
      <c r="E589" s="37">
        <v>179119.07</v>
      </c>
      <c r="F589" s="37">
        <v>79630.259999999995</v>
      </c>
      <c r="G589" s="86">
        <f t="shared" si="9"/>
        <v>3954899.4899999998</v>
      </c>
    </row>
    <row r="590" spans="1:7" ht="15.6" x14ac:dyDescent="0.3">
      <c r="A590" s="32">
        <v>588</v>
      </c>
      <c r="B590" s="32" t="s">
        <v>58</v>
      </c>
      <c r="C590" s="32" t="s">
        <v>831</v>
      </c>
      <c r="D590" s="37">
        <v>2828106.62</v>
      </c>
      <c r="E590" s="37">
        <v>137052.82999999999</v>
      </c>
      <c r="F590" s="37">
        <v>60929.03</v>
      </c>
      <c r="G590" s="86">
        <f t="shared" si="9"/>
        <v>3026088.48</v>
      </c>
    </row>
    <row r="591" spans="1:7" ht="15.6" x14ac:dyDescent="0.3">
      <c r="A591" s="32">
        <v>589</v>
      </c>
      <c r="B591" s="32" t="s">
        <v>58</v>
      </c>
      <c r="C591" s="32" t="s">
        <v>832</v>
      </c>
      <c r="D591" s="37">
        <v>2927275.73</v>
      </c>
      <c r="E591" s="37">
        <v>141858.66</v>
      </c>
      <c r="F591" s="37">
        <v>63065.54</v>
      </c>
      <c r="G591" s="86">
        <f t="shared" si="9"/>
        <v>3132199.93</v>
      </c>
    </row>
    <row r="592" spans="1:7" ht="15.6" x14ac:dyDescent="0.3">
      <c r="A592" s="32">
        <v>590</v>
      </c>
      <c r="B592" s="32" t="s">
        <v>58</v>
      </c>
      <c r="C592" s="32" t="s">
        <v>833</v>
      </c>
      <c r="D592" s="37">
        <v>2720365.32</v>
      </c>
      <c r="E592" s="37">
        <v>131831.57999999999</v>
      </c>
      <c r="F592" s="37">
        <v>58607.839999999997</v>
      </c>
      <c r="G592" s="86">
        <f t="shared" si="9"/>
        <v>2910804.7399999998</v>
      </c>
    </row>
    <row r="593" spans="1:7" ht="15.6" x14ac:dyDescent="0.3">
      <c r="A593" s="32">
        <v>591</v>
      </c>
      <c r="B593" s="32" t="s">
        <v>58</v>
      </c>
      <c r="C593" s="32" t="s">
        <v>634</v>
      </c>
      <c r="D593" s="37">
        <v>3402188.05</v>
      </c>
      <c r="E593" s="37">
        <v>164873.38</v>
      </c>
      <c r="F593" s="37">
        <v>73297.100000000006</v>
      </c>
      <c r="G593" s="86">
        <f t="shared" si="9"/>
        <v>3640358.53</v>
      </c>
    </row>
    <row r="594" spans="1:7" ht="15.6" x14ac:dyDescent="0.3">
      <c r="A594" s="32">
        <v>592</v>
      </c>
      <c r="B594" s="32" t="s">
        <v>58</v>
      </c>
      <c r="C594" s="32" t="s">
        <v>635</v>
      </c>
      <c r="D594" s="37">
        <v>2257925</v>
      </c>
      <c r="E594" s="37">
        <v>109421.27</v>
      </c>
      <c r="F594" s="37">
        <v>48644.98</v>
      </c>
      <c r="G594" s="86">
        <f t="shared" si="9"/>
        <v>2415991.25</v>
      </c>
    </row>
    <row r="595" spans="1:7" ht="15.6" x14ac:dyDescent="0.3">
      <c r="A595" s="32">
        <v>593</v>
      </c>
      <c r="B595" s="32" t="s">
        <v>58</v>
      </c>
      <c r="C595" s="32" t="s">
        <v>636</v>
      </c>
      <c r="D595" s="37">
        <v>3731735.44</v>
      </c>
      <c r="E595" s="37">
        <v>180843.57</v>
      </c>
      <c r="F595" s="37">
        <v>80396.91</v>
      </c>
      <c r="G595" s="86">
        <f t="shared" si="9"/>
        <v>3992975.92</v>
      </c>
    </row>
    <row r="596" spans="1:7" ht="15.6" x14ac:dyDescent="0.3">
      <c r="A596" s="32">
        <v>594</v>
      </c>
      <c r="B596" s="32" t="s">
        <v>58</v>
      </c>
      <c r="C596" s="32" t="s">
        <v>637</v>
      </c>
      <c r="D596" s="37">
        <v>3006766.37</v>
      </c>
      <c r="E596" s="37">
        <v>145710.85999999999</v>
      </c>
      <c r="F596" s="37">
        <v>64778.1</v>
      </c>
      <c r="G596" s="86">
        <f t="shared" si="9"/>
        <v>3217255.33</v>
      </c>
    </row>
    <row r="597" spans="1:7" ht="15.6" x14ac:dyDescent="0.3">
      <c r="A597" s="32">
        <v>595</v>
      </c>
      <c r="B597" s="32" t="s">
        <v>58</v>
      </c>
      <c r="C597" s="32" t="s">
        <v>638</v>
      </c>
      <c r="D597" s="37">
        <v>3527733.58</v>
      </c>
      <c r="E597" s="37">
        <v>170957.44</v>
      </c>
      <c r="F597" s="37">
        <v>76001.87</v>
      </c>
      <c r="G597" s="86">
        <f t="shared" si="9"/>
        <v>3774692.89</v>
      </c>
    </row>
    <row r="598" spans="1:7" ht="15.6" x14ac:dyDescent="0.3">
      <c r="A598" s="32">
        <v>596</v>
      </c>
      <c r="B598" s="32" t="s">
        <v>59</v>
      </c>
      <c r="C598" s="32" t="s">
        <v>639</v>
      </c>
      <c r="D598" s="37">
        <v>2204668.4700000002</v>
      </c>
      <c r="E598" s="37">
        <v>106840.4</v>
      </c>
      <c r="F598" s="37">
        <v>47497.61</v>
      </c>
      <c r="G598" s="86">
        <f t="shared" si="9"/>
        <v>2359006.48</v>
      </c>
    </row>
    <row r="599" spans="1:7" ht="15.6" x14ac:dyDescent="0.3">
      <c r="A599" s="32">
        <v>597</v>
      </c>
      <c r="B599" s="32" t="s">
        <v>59</v>
      </c>
      <c r="C599" s="32" t="s">
        <v>640</v>
      </c>
      <c r="D599" s="37">
        <v>2210852.87</v>
      </c>
      <c r="E599" s="37">
        <v>107140.1</v>
      </c>
      <c r="F599" s="37">
        <v>47630.85</v>
      </c>
      <c r="G599" s="86">
        <f t="shared" si="9"/>
        <v>2365623.8200000003</v>
      </c>
    </row>
    <row r="600" spans="1:7" ht="15.6" x14ac:dyDescent="0.3">
      <c r="A600" s="32">
        <v>598</v>
      </c>
      <c r="B600" s="32" t="s">
        <v>59</v>
      </c>
      <c r="C600" s="32" t="s">
        <v>834</v>
      </c>
      <c r="D600" s="37">
        <v>2754351.31</v>
      </c>
      <c r="E600" s="37">
        <v>133478.57</v>
      </c>
      <c r="F600" s="37">
        <v>59340.04</v>
      </c>
      <c r="G600" s="86">
        <f t="shared" si="9"/>
        <v>2947169.92</v>
      </c>
    </row>
    <row r="601" spans="1:7" ht="15.6" x14ac:dyDescent="0.3">
      <c r="A601" s="32">
        <v>599</v>
      </c>
      <c r="B601" s="32" t="s">
        <v>59</v>
      </c>
      <c r="C601" s="32" t="s">
        <v>835</v>
      </c>
      <c r="D601" s="37">
        <v>2434785.6800000002</v>
      </c>
      <c r="E601" s="37">
        <v>117992.11</v>
      </c>
      <c r="F601" s="37">
        <v>52455.28</v>
      </c>
      <c r="G601" s="86">
        <f t="shared" si="9"/>
        <v>2605233.0699999998</v>
      </c>
    </row>
    <row r="602" spans="1:7" ht="15.6" x14ac:dyDescent="0.3">
      <c r="A602" s="32">
        <v>600</v>
      </c>
      <c r="B602" s="32" t="s">
        <v>59</v>
      </c>
      <c r="C602" s="32" t="s">
        <v>836</v>
      </c>
      <c r="D602" s="37">
        <v>2304071.2000000002</v>
      </c>
      <c r="E602" s="37">
        <v>111657.56</v>
      </c>
      <c r="F602" s="37">
        <v>49639.16</v>
      </c>
      <c r="G602" s="86">
        <f t="shared" si="9"/>
        <v>2465367.9200000004</v>
      </c>
    </row>
    <row r="603" spans="1:7" ht="15.6" x14ac:dyDescent="0.3">
      <c r="A603" s="32">
        <v>601</v>
      </c>
      <c r="B603" s="32" t="s">
        <v>59</v>
      </c>
      <c r="C603" s="32" t="s">
        <v>641</v>
      </c>
      <c r="D603" s="37">
        <v>2624223.9300000002</v>
      </c>
      <c r="E603" s="37">
        <v>127172.47</v>
      </c>
      <c r="F603" s="37">
        <v>56536.56</v>
      </c>
      <c r="G603" s="86">
        <f t="shared" si="9"/>
        <v>2807932.9600000004</v>
      </c>
    </row>
    <row r="604" spans="1:7" ht="15.6" x14ac:dyDescent="0.3">
      <c r="A604" s="32">
        <v>602</v>
      </c>
      <c r="B604" s="32" t="s">
        <v>59</v>
      </c>
      <c r="C604" s="32" t="s">
        <v>642</v>
      </c>
      <c r="D604" s="37">
        <v>2199489.5499999998</v>
      </c>
      <c r="E604" s="37">
        <v>106589.43</v>
      </c>
      <c r="F604" s="37">
        <v>47386.04</v>
      </c>
      <c r="G604" s="86">
        <f t="shared" si="9"/>
        <v>2353465.02</v>
      </c>
    </row>
    <row r="605" spans="1:7" ht="15.6" x14ac:dyDescent="0.3">
      <c r="A605" s="32">
        <v>603</v>
      </c>
      <c r="B605" s="32" t="s">
        <v>59</v>
      </c>
      <c r="C605" s="32" t="s">
        <v>643</v>
      </c>
      <c r="D605" s="37">
        <v>2284282.8199999998</v>
      </c>
      <c r="E605" s="37">
        <v>110698.59</v>
      </c>
      <c r="F605" s="37">
        <v>49212.83</v>
      </c>
      <c r="G605" s="86">
        <f t="shared" si="9"/>
        <v>2444194.2399999998</v>
      </c>
    </row>
    <row r="606" spans="1:7" ht="15.6" x14ac:dyDescent="0.3">
      <c r="A606" s="32">
        <v>604</v>
      </c>
      <c r="B606" s="32" t="s">
        <v>59</v>
      </c>
      <c r="C606" s="32" t="s">
        <v>644</v>
      </c>
      <c r="D606" s="37">
        <v>2246705.4900000002</v>
      </c>
      <c r="E606" s="37">
        <v>108877.56</v>
      </c>
      <c r="F606" s="37">
        <v>48403.26</v>
      </c>
      <c r="G606" s="86">
        <f t="shared" si="9"/>
        <v>2403986.31</v>
      </c>
    </row>
    <row r="607" spans="1:7" ht="15.6" x14ac:dyDescent="0.3">
      <c r="A607" s="32">
        <v>605</v>
      </c>
      <c r="B607" s="32" t="s">
        <v>59</v>
      </c>
      <c r="C607" s="32" t="s">
        <v>645</v>
      </c>
      <c r="D607" s="37">
        <v>2550454.7000000002</v>
      </c>
      <c r="E607" s="37">
        <v>123597.54</v>
      </c>
      <c r="F607" s="37">
        <v>54947.27</v>
      </c>
      <c r="G607" s="86">
        <f t="shared" si="9"/>
        <v>2728999.5100000002</v>
      </c>
    </row>
    <row r="608" spans="1:7" ht="15.6" x14ac:dyDescent="0.3">
      <c r="A608" s="32">
        <v>606</v>
      </c>
      <c r="B608" s="32" t="s">
        <v>59</v>
      </c>
      <c r="C608" s="32" t="s">
        <v>646</v>
      </c>
      <c r="D608" s="37">
        <v>2700499.52</v>
      </c>
      <c r="E608" s="37">
        <v>130868.86</v>
      </c>
      <c r="F608" s="37">
        <v>58179.85</v>
      </c>
      <c r="G608" s="86">
        <f t="shared" si="9"/>
        <v>2889548.23</v>
      </c>
    </row>
    <row r="609" spans="1:7" ht="15.6" x14ac:dyDescent="0.3">
      <c r="A609" s="32">
        <v>607</v>
      </c>
      <c r="B609" s="32" t="s">
        <v>59</v>
      </c>
      <c r="C609" s="32" t="s">
        <v>647</v>
      </c>
      <c r="D609" s="37">
        <v>3121155.13</v>
      </c>
      <c r="E609" s="37">
        <v>151254.25</v>
      </c>
      <c r="F609" s="37">
        <v>67242.5</v>
      </c>
      <c r="G609" s="86">
        <f t="shared" si="9"/>
        <v>3339651.88</v>
      </c>
    </row>
    <row r="610" spans="1:7" ht="15.6" x14ac:dyDescent="0.3">
      <c r="A610" s="32">
        <v>608</v>
      </c>
      <c r="B610" s="32" t="s">
        <v>59</v>
      </c>
      <c r="C610" s="32" t="s">
        <v>648</v>
      </c>
      <c r="D610" s="37">
        <v>2909366.78</v>
      </c>
      <c r="E610" s="37">
        <v>140990.78</v>
      </c>
      <c r="F610" s="37">
        <v>62679.71</v>
      </c>
      <c r="G610" s="86">
        <f t="shared" si="9"/>
        <v>3113037.2699999996</v>
      </c>
    </row>
    <row r="611" spans="1:7" ht="15.6" x14ac:dyDescent="0.3">
      <c r="A611" s="32">
        <v>609</v>
      </c>
      <c r="B611" s="32" t="s">
        <v>59</v>
      </c>
      <c r="C611" s="32" t="s">
        <v>649</v>
      </c>
      <c r="D611" s="37">
        <v>2536066.7599999998</v>
      </c>
      <c r="E611" s="37">
        <v>122900.29</v>
      </c>
      <c r="F611" s="37">
        <v>54637.29</v>
      </c>
      <c r="G611" s="86">
        <f t="shared" si="9"/>
        <v>2713604.34</v>
      </c>
    </row>
    <row r="612" spans="1:7" ht="15.6" x14ac:dyDescent="0.3">
      <c r="A612" s="32">
        <v>610</v>
      </c>
      <c r="B612" s="32" t="s">
        <v>59</v>
      </c>
      <c r="C612" s="32" t="s">
        <v>650</v>
      </c>
      <c r="D612" s="37">
        <v>1992895.17</v>
      </c>
      <c r="E612" s="37">
        <v>96577.66</v>
      </c>
      <c r="F612" s="37">
        <v>42935.15</v>
      </c>
      <c r="G612" s="86">
        <f t="shared" si="9"/>
        <v>2132407.98</v>
      </c>
    </row>
    <row r="613" spans="1:7" ht="15.6" x14ac:dyDescent="0.3">
      <c r="A613" s="32">
        <v>611</v>
      </c>
      <c r="B613" s="32" t="s">
        <v>59</v>
      </c>
      <c r="C613" s="32" t="s">
        <v>545</v>
      </c>
      <c r="D613" s="37">
        <v>2568034.0299999998</v>
      </c>
      <c r="E613" s="37">
        <v>124449.46</v>
      </c>
      <c r="F613" s="37">
        <v>55326</v>
      </c>
      <c r="G613" s="86">
        <f t="shared" si="9"/>
        <v>2747809.4899999998</v>
      </c>
    </row>
    <row r="614" spans="1:7" ht="15.6" x14ac:dyDescent="0.3">
      <c r="A614" s="32">
        <v>612</v>
      </c>
      <c r="B614" s="32" t="s">
        <v>59</v>
      </c>
      <c r="C614" s="32" t="s">
        <v>651</v>
      </c>
      <c r="D614" s="37">
        <v>2264073.11</v>
      </c>
      <c r="E614" s="37">
        <v>109719.21</v>
      </c>
      <c r="F614" s="37">
        <v>48777.43</v>
      </c>
      <c r="G614" s="86">
        <f t="shared" si="9"/>
        <v>2422569.75</v>
      </c>
    </row>
    <row r="615" spans="1:7" ht="15.6" x14ac:dyDescent="0.3">
      <c r="A615" s="32">
        <v>613</v>
      </c>
      <c r="B615" s="32" t="s">
        <v>59</v>
      </c>
      <c r="C615" s="32" t="s">
        <v>837</v>
      </c>
      <c r="D615" s="37">
        <v>2360320.73</v>
      </c>
      <c r="E615" s="37">
        <v>114383.46</v>
      </c>
      <c r="F615" s="37">
        <v>50851</v>
      </c>
      <c r="G615" s="86">
        <f t="shared" si="9"/>
        <v>2525555.19</v>
      </c>
    </row>
    <row r="616" spans="1:7" ht="15.6" x14ac:dyDescent="0.3">
      <c r="A616" s="32">
        <v>614</v>
      </c>
      <c r="B616" s="32" t="s">
        <v>59</v>
      </c>
      <c r="C616" s="32" t="s">
        <v>652</v>
      </c>
      <c r="D616" s="37">
        <v>2501218.64</v>
      </c>
      <c r="E616" s="37">
        <v>121211.52</v>
      </c>
      <c r="F616" s="37">
        <v>53886.52</v>
      </c>
      <c r="G616" s="86">
        <f t="shared" si="9"/>
        <v>2676316.6800000002</v>
      </c>
    </row>
    <row r="617" spans="1:7" ht="15.6" x14ac:dyDescent="0.3">
      <c r="A617" s="32">
        <v>615</v>
      </c>
      <c r="B617" s="32" t="s">
        <v>59</v>
      </c>
      <c r="C617" s="32" t="s">
        <v>549</v>
      </c>
      <c r="D617" s="37">
        <v>2475325.46</v>
      </c>
      <c r="E617" s="37">
        <v>119956.71</v>
      </c>
      <c r="F617" s="37">
        <v>53328.68</v>
      </c>
      <c r="G617" s="86">
        <f t="shared" si="9"/>
        <v>2648610.85</v>
      </c>
    </row>
    <row r="618" spans="1:7" ht="15.6" x14ac:dyDescent="0.3">
      <c r="A618" s="32">
        <v>616</v>
      </c>
      <c r="B618" s="32" t="s">
        <v>59</v>
      </c>
      <c r="C618" s="32" t="s">
        <v>653</v>
      </c>
      <c r="D618" s="37">
        <v>2678208.86</v>
      </c>
      <c r="E618" s="37">
        <v>129788.64</v>
      </c>
      <c r="F618" s="37">
        <v>57699.62</v>
      </c>
      <c r="G618" s="86">
        <f t="shared" si="9"/>
        <v>2865697.12</v>
      </c>
    </row>
    <row r="619" spans="1:7" ht="15.6" x14ac:dyDescent="0.3">
      <c r="A619" s="32">
        <v>617</v>
      </c>
      <c r="B619" s="32" t="s">
        <v>59</v>
      </c>
      <c r="C619" s="32" t="s">
        <v>654</v>
      </c>
      <c r="D619" s="37">
        <v>2430918.7400000002</v>
      </c>
      <c r="E619" s="37">
        <v>117804.71</v>
      </c>
      <c r="F619" s="37">
        <v>52371.97</v>
      </c>
      <c r="G619" s="86">
        <f t="shared" si="9"/>
        <v>2601095.4200000004</v>
      </c>
    </row>
    <row r="620" spans="1:7" ht="15.6" x14ac:dyDescent="0.3">
      <c r="A620" s="32">
        <v>618</v>
      </c>
      <c r="B620" s="32" t="s">
        <v>59</v>
      </c>
      <c r="C620" s="32" t="s">
        <v>655</v>
      </c>
      <c r="D620" s="37">
        <v>2989155.72</v>
      </c>
      <c r="E620" s="37">
        <v>144857.43</v>
      </c>
      <c r="F620" s="37">
        <v>64398.69</v>
      </c>
      <c r="G620" s="86">
        <f t="shared" si="9"/>
        <v>3198411.8400000003</v>
      </c>
    </row>
    <row r="621" spans="1:7" ht="15.6" x14ac:dyDescent="0.3">
      <c r="A621" s="32">
        <v>619</v>
      </c>
      <c r="B621" s="32" t="s">
        <v>59</v>
      </c>
      <c r="C621" s="32" t="s">
        <v>838</v>
      </c>
      <c r="D621" s="37">
        <v>2478797.75</v>
      </c>
      <c r="E621" s="37">
        <v>120124.98</v>
      </c>
      <c r="F621" s="37">
        <v>53403.48</v>
      </c>
      <c r="G621" s="86">
        <f t="shared" si="9"/>
        <v>2652326.21</v>
      </c>
    </row>
    <row r="622" spans="1:7" ht="15.6" x14ac:dyDescent="0.3">
      <c r="A622" s="32">
        <v>620</v>
      </c>
      <c r="B622" s="32" t="s">
        <v>59</v>
      </c>
      <c r="C622" s="32" t="s">
        <v>839</v>
      </c>
      <c r="D622" s="37">
        <v>3265785.19</v>
      </c>
      <c r="E622" s="37">
        <v>158263.16</v>
      </c>
      <c r="F622" s="37">
        <v>70358.429999999993</v>
      </c>
      <c r="G622" s="86">
        <f t="shared" si="9"/>
        <v>3494406.7800000003</v>
      </c>
    </row>
    <row r="623" spans="1:7" ht="15.6" x14ac:dyDescent="0.3">
      <c r="A623" s="32">
        <v>621</v>
      </c>
      <c r="B623" s="32" t="s">
        <v>59</v>
      </c>
      <c r="C623" s="32" t="s">
        <v>656</v>
      </c>
      <c r="D623" s="37">
        <v>2235353.8199999998</v>
      </c>
      <c r="E623" s="37">
        <v>108327.44</v>
      </c>
      <c r="F623" s="37">
        <v>48158.7</v>
      </c>
      <c r="G623" s="86">
        <f t="shared" si="9"/>
        <v>2391839.96</v>
      </c>
    </row>
    <row r="624" spans="1:7" ht="15.6" x14ac:dyDescent="0.3">
      <c r="A624" s="32">
        <v>622</v>
      </c>
      <c r="B624" s="32" t="s">
        <v>59</v>
      </c>
      <c r="C624" s="32" t="s">
        <v>657</v>
      </c>
      <c r="D624" s="37">
        <v>2703767.02</v>
      </c>
      <c r="E624" s="37">
        <v>131027.21</v>
      </c>
      <c r="F624" s="37">
        <v>58250.25</v>
      </c>
      <c r="G624" s="86">
        <f t="shared" si="9"/>
        <v>2893044.48</v>
      </c>
    </row>
    <row r="625" spans="1:7" ht="15.6" x14ac:dyDescent="0.3">
      <c r="A625" s="32">
        <v>623</v>
      </c>
      <c r="B625" s="32" t="s">
        <v>59</v>
      </c>
      <c r="C625" s="32" t="s">
        <v>658</v>
      </c>
      <c r="D625" s="37">
        <v>2712436.26</v>
      </c>
      <c r="E625" s="37">
        <v>131447.32999999999</v>
      </c>
      <c r="F625" s="37">
        <v>58437.02</v>
      </c>
      <c r="G625" s="86">
        <f t="shared" si="9"/>
        <v>2902320.61</v>
      </c>
    </row>
    <row r="626" spans="1:7" ht="15.6" x14ac:dyDescent="0.3">
      <c r="A626" s="32">
        <v>624</v>
      </c>
      <c r="B626" s="32" t="s">
        <v>59</v>
      </c>
      <c r="C626" s="32" t="s">
        <v>659</v>
      </c>
      <c r="D626" s="37">
        <v>2390268.25</v>
      </c>
      <c r="E626" s="37">
        <v>115834.75</v>
      </c>
      <c r="F626" s="37">
        <v>51496.2</v>
      </c>
      <c r="G626" s="86">
        <f t="shared" si="9"/>
        <v>2557599.2000000002</v>
      </c>
    </row>
    <row r="627" spans="1:7" ht="15.6" x14ac:dyDescent="0.3">
      <c r="A627" s="32">
        <v>625</v>
      </c>
      <c r="B627" s="32" t="s">
        <v>59</v>
      </c>
      <c r="C627" s="32" t="s">
        <v>660</v>
      </c>
      <c r="D627" s="37">
        <v>2659352.39</v>
      </c>
      <c r="E627" s="37">
        <v>128874.83</v>
      </c>
      <c r="F627" s="37">
        <v>57293.37</v>
      </c>
      <c r="G627" s="86">
        <f t="shared" si="9"/>
        <v>2845520.5900000003</v>
      </c>
    </row>
    <row r="628" spans="1:7" ht="15.6" x14ac:dyDescent="0.3">
      <c r="A628" s="32">
        <v>626</v>
      </c>
      <c r="B628" s="32" t="s">
        <v>60</v>
      </c>
      <c r="C628" s="32" t="s">
        <v>661</v>
      </c>
      <c r="D628" s="37">
        <v>2617308.31</v>
      </c>
      <c r="E628" s="37">
        <v>126837.34</v>
      </c>
      <c r="F628" s="37">
        <v>56387.57</v>
      </c>
      <c r="G628" s="86">
        <f t="shared" si="9"/>
        <v>2800533.2199999997</v>
      </c>
    </row>
    <row r="629" spans="1:7" ht="15.6" x14ac:dyDescent="0.3">
      <c r="A629" s="32">
        <v>627</v>
      </c>
      <c r="B629" s="32" t="s">
        <v>60</v>
      </c>
      <c r="C629" s="32" t="s">
        <v>662</v>
      </c>
      <c r="D629" s="37">
        <v>3039475.74</v>
      </c>
      <c r="E629" s="37">
        <v>147295.98000000001</v>
      </c>
      <c r="F629" s="37">
        <v>65482.79</v>
      </c>
      <c r="G629" s="86">
        <f t="shared" si="9"/>
        <v>3252254.5100000002</v>
      </c>
    </row>
    <row r="630" spans="1:7" ht="15.6" x14ac:dyDescent="0.3">
      <c r="A630" s="32">
        <v>628</v>
      </c>
      <c r="B630" s="32" t="s">
        <v>60</v>
      </c>
      <c r="C630" s="32" t="s">
        <v>663</v>
      </c>
      <c r="D630" s="37">
        <v>3027649.96</v>
      </c>
      <c r="E630" s="37">
        <v>146722.9</v>
      </c>
      <c r="F630" s="37">
        <v>65228.02</v>
      </c>
      <c r="G630" s="86">
        <f t="shared" si="9"/>
        <v>3239600.88</v>
      </c>
    </row>
    <row r="631" spans="1:7" ht="15.6" x14ac:dyDescent="0.3">
      <c r="A631" s="32">
        <v>629</v>
      </c>
      <c r="B631" s="32" t="s">
        <v>60</v>
      </c>
      <c r="C631" s="32" t="s">
        <v>840</v>
      </c>
      <c r="D631" s="37">
        <v>3243770.71</v>
      </c>
      <c r="E631" s="37">
        <v>157196.32</v>
      </c>
      <c r="F631" s="37">
        <v>69884.14</v>
      </c>
      <c r="G631" s="86">
        <f t="shared" si="9"/>
        <v>3470851.17</v>
      </c>
    </row>
    <row r="632" spans="1:7" ht="15.6" x14ac:dyDescent="0.3">
      <c r="A632" s="32">
        <v>630</v>
      </c>
      <c r="B632" s="32" t="s">
        <v>60</v>
      </c>
      <c r="C632" s="32" t="s">
        <v>664</v>
      </c>
      <c r="D632" s="37">
        <v>3291130.79</v>
      </c>
      <c r="E632" s="37">
        <v>159491.44</v>
      </c>
      <c r="F632" s="37">
        <v>70904.47</v>
      </c>
      <c r="G632" s="86">
        <f t="shared" si="9"/>
        <v>3521526.7</v>
      </c>
    </row>
    <row r="633" spans="1:7" ht="15.6" x14ac:dyDescent="0.3">
      <c r="A633" s="32">
        <v>631</v>
      </c>
      <c r="B633" s="32" t="s">
        <v>60</v>
      </c>
      <c r="C633" s="32" t="s">
        <v>665</v>
      </c>
      <c r="D633" s="37">
        <v>3382612.54</v>
      </c>
      <c r="E633" s="37">
        <v>163924.73000000001</v>
      </c>
      <c r="F633" s="37">
        <v>72875.37</v>
      </c>
      <c r="G633" s="86">
        <f t="shared" si="9"/>
        <v>3619412.64</v>
      </c>
    </row>
    <row r="634" spans="1:7" ht="15.6" x14ac:dyDescent="0.3">
      <c r="A634" s="32">
        <v>632</v>
      </c>
      <c r="B634" s="32" t="s">
        <v>60</v>
      </c>
      <c r="C634" s="32" t="s">
        <v>666</v>
      </c>
      <c r="D634" s="37">
        <v>3667226.71</v>
      </c>
      <c r="E634" s="37">
        <v>177717.41</v>
      </c>
      <c r="F634" s="37">
        <v>79007.13</v>
      </c>
      <c r="G634" s="86">
        <f t="shared" si="9"/>
        <v>3923951.25</v>
      </c>
    </row>
    <row r="635" spans="1:7" ht="15.6" x14ac:dyDescent="0.3">
      <c r="A635" s="32">
        <v>633</v>
      </c>
      <c r="B635" s="32" t="s">
        <v>60</v>
      </c>
      <c r="C635" s="32" t="s">
        <v>667</v>
      </c>
      <c r="D635" s="37">
        <v>2698944.28</v>
      </c>
      <c r="E635" s="37">
        <v>130793.49</v>
      </c>
      <c r="F635" s="37">
        <v>58146.34</v>
      </c>
      <c r="G635" s="86">
        <f t="shared" si="9"/>
        <v>2887884.11</v>
      </c>
    </row>
    <row r="636" spans="1:7" ht="15.6" x14ac:dyDescent="0.3">
      <c r="A636" s="32">
        <v>634</v>
      </c>
      <c r="B636" s="32" t="s">
        <v>60</v>
      </c>
      <c r="C636" s="32" t="s">
        <v>668</v>
      </c>
      <c r="D636" s="37">
        <v>3203077.27</v>
      </c>
      <c r="E636" s="37">
        <v>155224.28</v>
      </c>
      <c r="F636" s="37">
        <v>69007.44</v>
      </c>
      <c r="G636" s="86">
        <f t="shared" si="9"/>
        <v>3427308.9899999998</v>
      </c>
    </row>
    <row r="637" spans="1:7" ht="15.6" x14ac:dyDescent="0.3">
      <c r="A637" s="32">
        <v>635</v>
      </c>
      <c r="B637" s="32" t="s">
        <v>60</v>
      </c>
      <c r="C637" s="32" t="s">
        <v>669</v>
      </c>
      <c r="D637" s="37">
        <v>3353474.71</v>
      </c>
      <c r="E637" s="37">
        <v>162512.68</v>
      </c>
      <c r="F637" s="37">
        <v>72247.62</v>
      </c>
      <c r="G637" s="86">
        <f t="shared" si="9"/>
        <v>3588235.0100000002</v>
      </c>
    </row>
    <row r="638" spans="1:7" ht="15.6" x14ac:dyDescent="0.3">
      <c r="A638" s="32">
        <v>636</v>
      </c>
      <c r="B638" s="32" t="s">
        <v>60</v>
      </c>
      <c r="C638" s="32" t="s">
        <v>817</v>
      </c>
      <c r="D638" s="37">
        <v>2425352.9300000002</v>
      </c>
      <c r="E638" s="37">
        <v>117534.99</v>
      </c>
      <c r="F638" s="37">
        <v>52252.06</v>
      </c>
      <c r="G638" s="86">
        <f t="shared" si="9"/>
        <v>2595139.9800000004</v>
      </c>
    </row>
    <row r="639" spans="1:7" ht="15.6" x14ac:dyDescent="0.3">
      <c r="A639" s="32">
        <v>637</v>
      </c>
      <c r="B639" s="32" t="s">
        <v>60</v>
      </c>
      <c r="C639" s="32" t="s">
        <v>670</v>
      </c>
      <c r="D639" s="37">
        <v>2529353.02</v>
      </c>
      <c r="E639" s="37">
        <v>122574.94</v>
      </c>
      <c r="F639" s="37">
        <v>54492.65</v>
      </c>
      <c r="G639" s="86">
        <f t="shared" si="9"/>
        <v>2706420.61</v>
      </c>
    </row>
    <row r="640" spans="1:7" ht="15.6" x14ac:dyDescent="0.3">
      <c r="A640" s="32">
        <v>638</v>
      </c>
      <c r="B640" s="32" t="s">
        <v>60</v>
      </c>
      <c r="C640" s="32" t="s">
        <v>841</v>
      </c>
      <c r="D640" s="37">
        <v>2479532.8199999998</v>
      </c>
      <c r="E640" s="37">
        <v>120160.6</v>
      </c>
      <c r="F640" s="37">
        <v>53419.32</v>
      </c>
      <c r="G640" s="86">
        <f t="shared" si="9"/>
        <v>2653112.7399999998</v>
      </c>
    </row>
    <row r="641" spans="1:7" ht="15.6" x14ac:dyDescent="0.3">
      <c r="A641" s="32">
        <v>639</v>
      </c>
      <c r="B641" s="32" t="s">
        <v>60</v>
      </c>
      <c r="C641" s="32" t="s">
        <v>671</v>
      </c>
      <c r="D641" s="37">
        <v>3682760.73</v>
      </c>
      <c r="E641" s="37">
        <v>178470.21</v>
      </c>
      <c r="F641" s="37">
        <v>79341.789999999994</v>
      </c>
      <c r="G641" s="86">
        <f t="shared" si="9"/>
        <v>3940572.73</v>
      </c>
    </row>
    <row r="642" spans="1:7" ht="15.6" x14ac:dyDescent="0.3">
      <c r="A642" s="32">
        <v>640</v>
      </c>
      <c r="B642" s="32" t="s">
        <v>60</v>
      </c>
      <c r="C642" s="32" t="s">
        <v>842</v>
      </c>
      <c r="D642" s="37">
        <v>2511298.7599999998</v>
      </c>
      <c r="E642" s="37">
        <v>121700.01</v>
      </c>
      <c r="F642" s="37">
        <v>54103.69</v>
      </c>
      <c r="G642" s="86">
        <f t="shared" si="9"/>
        <v>2687102.4599999995</v>
      </c>
    </row>
    <row r="643" spans="1:7" ht="15.6" x14ac:dyDescent="0.3">
      <c r="A643" s="32">
        <v>641</v>
      </c>
      <c r="B643" s="32" t="s">
        <v>60</v>
      </c>
      <c r="C643" s="32" t="s">
        <v>672</v>
      </c>
      <c r="D643" s="37">
        <v>2635251.59</v>
      </c>
      <c r="E643" s="37">
        <v>127706.88</v>
      </c>
      <c r="F643" s="37">
        <v>56774.14</v>
      </c>
      <c r="G643" s="86">
        <f t="shared" si="9"/>
        <v>2819732.61</v>
      </c>
    </row>
    <row r="644" spans="1:7" ht="15.6" x14ac:dyDescent="0.3">
      <c r="A644" s="32">
        <v>642</v>
      </c>
      <c r="B644" s="32" t="s">
        <v>60</v>
      </c>
      <c r="C644" s="32" t="s">
        <v>673</v>
      </c>
      <c r="D644" s="37">
        <v>3443000.65</v>
      </c>
      <c r="E644" s="37">
        <v>166851.20000000001</v>
      </c>
      <c r="F644" s="37">
        <v>74176.37</v>
      </c>
      <c r="G644" s="86">
        <f t="shared" ref="G644:G707" si="10">D644+E644+F644</f>
        <v>3684028.22</v>
      </c>
    </row>
    <row r="645" spans="1:7" ht="15.6" x14ac:dyDescent="0.3">
      <c r="A645" s="32">
        <v>643</v>
      </c>
      <c r="B645" s="32" t="s">
        <v>60</v>
      </c>
      <c r="C645" s="32" t="s">
        <v>674</v>
      </c>
      <c r="D645" s="37">
        <v>2977077.23</v>
      </c>
      <c r="E645" s="37">
        <v>144272.09</v>
      </c>
      <c r="F645" s="37">
        <v>64138.47</v>
      </c>
      <c r="G645" s="86">
        <f t="shared" si="10"/>
        <v>3185487.79</v>
      </c>
    </row>
    <row r="646" spans="1:7" ht="15.6" x14ac:dyDescent="0.3">
      <c r="A646" s="32">
        <v>644</v>
      </c>
      <c r="B646" s="32" t="s">
        <v>60</v>
      </c>
      <c r="C646" s="32" t="s">
        <v>675</v>
      </c>
      <c r="D646" s="37">
        <v>2733000.42</v>
      </c>
      <c r="E646" s="37">
        <v>132443.89000000001</v>
      </c>
      <c r="F646" s="37">
        <v>58880.05</v>
      </c>
      <c r="G646" s="86">
        <f t="shared" si="10"/>
        <v>2924324.36</v>
      </c>
    </row>
    <row r="647" spans="1:7" ht="15.6" x14ac:dyDescent="0.3">
      <c r="A647" s="32">
        <v>645</v>
      </c>
      <c r="B647" s="32" t="s">
        <v>60</v>
      </c>
      <c r="C647" s="32" t="s">
        <v>843</v>
      </c>
      <c r="D647" s="37">
        <v>2467743.5499999998</v>
      </c>
      <c r="E647" s="37">
        <v>119589.28</v>
      </c>
      <c r="F647" s="37">
        <v>53165.33</v>
      </c>
      <c r="G647" s="86">
        <f t="shared" si="10"/>
        <v>2640498.1599999997</v>
      </c>
    </row>
    <row r="648" spans="1:7" ht="15.6" x14ac:dyDescent="0.3">
      <c r="A648" s="32">
        <v>646</v>
      </c>
      <c r="B648" s="32" t="s">
        <v>60</v>
      </c>
      <c r="C648" s="32" t="s">
        <v>676</v>
      </c>
      <c r="D648" s="37">
        <v>3047648.74</v>
      </c>
      <c r="E648" s="37">
        <v>147692.06</v>
      </c>
      <c r="F648" s="37">
        <v>65658.87</v>
      </c>
      <c r="G648" s="86">
        <f t="shared" si="10"/>
        <v>3260999.6700000004</v>
      </c>
    </row>
    <row r="649" spans="1:7" ht="15.6" x14ac:dyDescent="0.3">
      <c r="A649" s="32">
        <v>647</v>
      </c>
      <c r="B649" s="32" t="s">
        <v>60</v>
      </c>
      <c r="C649" s="32" t="s">
        <v>844</v>
      </c>
      <c r="D649" s="37">
        <v>2822929.23</v>
      </c>
      <c r="E649" s="37">
        <v>136801.93</v>
      </c>
      <c r="F649" s="37">
        <v>60817.49</v>
      </c>
      <c r="G649" s="86">
        <f t="shared" si="10"/>
        <v>3020548.6500000004</v>
      </c>
    </row>
    <row r="650" spans="1:7" ht="15.6" x14ac:dyDescent="0.3">
      <c r="A650" s="32">
        <v>648</v>
      </c>
      <c r="B650" s="32" t="s">
        <v>60</v>
      </c>
      <c r="C650" s="32" t="s">
        <v>845</v>
      </c>
      <c r="D650" s="37">
        <v>2922440.91</v>
      </c>
      <c r="E650" s="37">
        <v>141624.35999999999</v>
      </c>
      <c r="F650" s="37">
        <v>62961.38</v>
      </c>
      <c r="G650" s="86">
        <f t="shared" si="10"/>
        <v>3127026.65</v>
      </c>
    </row>
    <row r="651" spans="1:7" ht="15.6" x14ac:dyDescent="0.3">
      <c r="A651" s="32">
        <v>649</v>
      </c>
      <c r="B651" s="32" t="s">
        <v>60</v>
      </c>
      <c r="C651" s="32" t="s">
        <v>846</v>
      </c>
      <c r="D651" s="37">
        <v>2501822.5499999998</v>
      </c>
      <c r="E651" s="37">
        <v>121240.78</v>
      </c>
      <c r="F651" s="37">
        <v>53899.53</v>
      </c>
      <c r="G651" s="86">
        <f t="shared" si="10"/>
        <v>2676962.8599999994</v>
      </c>
    </row>
    <row r="652" spans="1:7" ht="15.6" x14ac:dyDescent="0.3">
      <c r="A652" s="32">
        <v>650</v>
      </c>
      <c r="B652" s="32" t="s">
        <v>60</v>
      </c>
      <c r="C652" s="32" t="s">
        <v>677</v>
      </c>
      <c r="D652" s="37">
        <v>2289414.0299999998</v>
      </c>
      <c r="E652" s="37">
        <v>110947.26</v>
      </c>
      <c r="F652" s="37">
        <v>49323.38</v>
      </c>
      <c r="G652" s="86">
        <f t="shared" si="10"/>
        <v>2449684.6699999995</v>
      </c>
    </row>
    <row r="653" spans="1:7" ht="15.6" x14ac:dyDescent="0.3">
      <c r="A653" s="32">
        <v>651</v>
      </c>
      <c r="B653" s="32" t="s">
        <v>60</v>
      </c>
      <c r="C653" s="32" t="s">
        <v>678</v>
      </c>
      <c r="D653" s="37">
        <v>3034748.7</v>
      </c>
      <c r="E653" s="37">
        <v>147066.91</v>
      </c>
      <c r="F653" s="37">
        <v>65380.95</v>
      </c>
      <c r="G653" s="86">
        <f t="shared" si="10"/>
        <v>3247196.5600000005</v>
      </c>
    </row>
    <row r="654" spans="1:7" ht="15.6" x14ac:dyDescent="0.3">
      <c r="A654" s="32">
        <v>652</v>
      </c>
      <c r="B654" s="32" t="s">
        <v>60</v>
      </c>
      <c r="C654" s="32" t="s">
        <v>847</v>
      </c>
      <c r="D654" s="37">
        <v>3306443.53</v>
      </c>
      <c r="E654" s="37">
        <v>160233.51</v>
      </c>
      <c r="F654" s="37">
        <v>71234.37</v>
      </c>
      <c r="G654" s="86">
        <f t="shared" si="10"/>
        <v>3537911.41</v>
      </c>
    </row>
    <row r="655" spans="1:7" ht="15.6" x14ac:dyDescent="0.3">
      <c r="A655" s="32">
        <v>653</v>
      </c>
      <c r="B655" s="32" t="s">
        <v>60</v>
      </c>
      <c r="C655" s="32" t="s">
        <v>679</v>
      </c>
      <c r="D655" s="37">
        <v>2532421.39</v>
      </c>
      <c r="E655" s="37">
        <v>122723.63</v>
      </c>
      <c r="F655" s="37">
        <v>54558.76</v>
      </c>
      <c r="G655" s="86">
        <f t="shared" si="10"/>
        <v>2709703.78</v>
      </c>
    </row>
    <row r="656" spans="1:7" ht="15.6" x14ac:dyDescent="0.3">
      <c r="A656" s="32">
        <v>654</v>
      </c>
      <c r="B656" s="32" t="s">
        <v>60</v>
      </c>
      <c r="C656" s="32" t="s">
        <v>680</v>
      </c>
      <c r="D656" s="37">
        <v>3045530.21</v>
      </c>
      <c r="E656" s="37">
        <v>147589.39000000001</v>
      </c>
      <c r="F656" s="37">
        <v>65613.23</v>
      </c>
      <c r="G656" s="86">
        <f t="shared" si="10"/>
        <v>3258732.83</v>
      </c>
    </row>
    <row r="657" spans="1:7" ht="15.6" x14ac:dyDescent="0.3">
      <c r="A657" s="32">
        <v>655</v>
      </c>
      <c r="B657" s="32" t="s">
        <v>60</v>
      </c>
      <c r="C657" s="32" t="s">
        <v>848</v>
      </c>
      <c r="D657" s="37">
        <v>2571443.6800000002</v>
      </c>
      <c r="E657" s="37">
        <v>124614.69</v>
      </c>
      <c r="F657" s="37">
        <v>55399.46</v>
      </c>
      <c r="G657" s="86">
        <f t="shared" si="10"/>
        <v>2751457.83</v>
      </c>
    </row>
    <row r="658" spans="1:7" ht="15.6" x14ac:dyDescent="0.3">
      <c r="A658" s="32">
        <v>656</v>
      </c>
      <c r="B658" s="32" t="s">
        <v>60</v>
      </c>
      <c r="C658" s="32" t="s">
        <v>681</v>
      </c>
      <c r="D658" s="37">
        <v>2582669.1800000002</v>
      </c>
      <c r="E658" s="37">
        <v>125158.69</v>
      </c>
      <c r="F658" s="37">
        <v>55641.3</v>
      </c>
      <c r="G658" s="86">
        <f t="shared" si="10"/>
        <v>2763469.17</v>
      </c>
    </row>
    <row r="659" spans="1:7" ht="15.6" x14ac:dyDescent="0.3">
      <c r="A659" s="32">
        <v>657</v>
      </c>
      <c r="B659" s="32" t="s">
        <v>60</v>
      </c>
      <c r="C659" s="32" t="s">
        <v>682</v>
      </c>
      <c r="D659" s="37">
        <v>2570127.91</v>
      </c>
      <c r="E659" s="37">
        <v>124550.93</v>
      </c>
      <c r="F659" s="37">
        <v>55371.11</v>
      </c>
      <c r="G659" s="86">
        <f t="shared" si="10"/>
        <v>2750049.95</v>
      </c>
    </row>
    <row r="660" spans="1:7" ht="15.6" x14ac:dyDescent="0.3">
      <c r="A660" s="32">
        <v>658</v>
      </c>
      <c r="B660" s="32" t="s">
        <v>60</v>
      </c>
      <c r="C660" s="32" t="s">
        <v>683</v>
      </c>
      <c r="D660" s="37">
        <v>2962559.88</v>
      </c>
      <c r="E660" s="37">
        <v>143568.57</v>
      </c>
      <c r="F660" s="37">
        <v>63825.71</v>
      </c>
      <c r="G660" s="86">
        <f t="shared" si="10"/>
        <v>3169954.1599999997</v>
      </c>
    </row>
    <row r="661" spans="1:7" ht="15.6" x14ac:dyDescent="0.3">
      <c r="A661" s="32">
        <v>659</v>
      </c>
      <c r="B661" s="32" t="s">
        <v>61</v>
      </c>
      <c r="C661" s="32" t="s">
        <v>684</v>
      </c>
      <c r="D661" s="37">
        <v>3494596.35</v>
      </c>
      <c r="E661" s="37">
        <v>169351.58</v>
      </c>
      <c r="F661" s="37">
        <v>75287.960000000006</v>
      </c>
      <c r="G661" s="86">
        <f t="shared" si="10"/>
        <v>3739235.89</v>
      </c>
    </row>
    <row r="662" spans="1:7" ht="15.6" x14ac:dyDescent="0.3">
      <c r="A662" s="32">
        <v>660</v>
      </c>
      <c r="B662" s="32" t="s">
        <v>61</v>
      </c>
      <c r="C662" s="32" t="s">
        <v>525</v>
      </c>
      <c r="D662" s="37">
        <v>3525187.31</v>
      </c>
      <c r="E662" s="37">
        <v>170834.04</v>
      </c>
      <c r="F662" s="37">
        <v>75947.009999999995</v>
      </c>
      <c r="G662" s="86">
        <f t="shared" si="10"/>
        <v>3771968.36</v>
      </c>
    </row>
    <row r="663" spans="1:7" ht="15.6" x14ac:dyDescent="0.3">
      <c r="A663" s="32">
        <v>661</v>
      </c>
      <c r="B663" s="32" t="s">
        <v>61</v>
      </c>
      <c r="C663" s="32" t="s">
        <v>685</v>
      </c>
      <c r="D663" s="37">
        <v>3509825.92</v>
      </c>
      <c r="E663" s="37">
        <v>170089.62</v>
      </c>
      <c r="F663" s="37">
        <v>75616.070000000007</v>
      </c>
      <c r="G663" s="86">
        <f t="shared" si="10"/>
        <v>3755531.61</v>
      </c>
    </row>
    <row r="664" spans="1:7" ht="15.6" x14ac:dyDescent="0.3">
      <c r="A664" s="32">
        <v>662</v>
      </c>
      <c r="B664" s="32" t="s">
        <v>61</v>
      </c>
      <c r="C664" s="32" t="s">
        <v>686</v>
      </c>
      <c r="D664" s="37">
        <v>2664633.58</v>
      </c>
      <c r="E664" s="37">
        <v>129130.76</v>
      </c>
      <c r="F664" s="37">
        <v>57407.15</v>
      </c>
      <c r="G664" s="86">
        <f t="shared" si="10"/>
        <v>2851171.4899999998</v>
      </c>
    </row>
    <row r="665" spans="1:7" ht="15.6" x14ac:dyDescent="0.3">
      <c r="A665" s="32">
        <v>663</v>
      </c>
      <c r="B665" s="32" t="s">
        <v>61</v>
      </c>
      <c r="C665" s="32" t="s">
        <v>687</v>
      </c>
      <c r="D665" s="37">
        <v>4636098.76</v>
      </c>
      <c r="E665" s="37">
        <v>224669.91</v>
      </c>
      <c r="F665" s="37">
        <v>99880.61</v>
      </c>
      <c r="G665" s="86">
        <f t="shared" si="10"/>
        <v>4960649.28</v>
      </c>
    </row>
    <row r="666" spans="1:7" ht="15.6" x14ac:dyDescent="0.3">
      <c r="A666" s="32">
        <v>664</v>
      </c>
      <c r="B666" s="32" t="s">
        <v>61</v>
      </c>
      <c r="C666" s="32" t="s">
        <v>688</v>
      </c>
      <c r="D666" s="37">
        <v>4009045.89</v>
      </c>
      <c r="E666" s="37">
        <v>194282.31</v>
      </c>
      <c r="F666" s="37">
        <v>86371.31</v>
      </c>
      <c r="G666" s="86">
        <f t="shared" si="10"/>
        <v>4289699.51</v>
      </c>
    </row>
    <row r="667" spans="1:7" ht="15.6" x14ac:dyDescent="0.3">
      <c r="A667" s="32">
        <v>665</v>
      </c>
      <c r="B667" s="32" t="s">
        <v>61</v>
      </c>
      <c r="C667" s="32" t="s">
        <v>689</v>
      </c>
      <c r="D667" s="37">
        <v>3519314.88</v>
      </c>
      <c r="E667" s="37">
        <v>170549.46</v>
      </c>
      <c r="F667" s="37">
        <v>75820.5</v>
      </c>
      <c r="G667" s="86">
        <f t="shared" si="10"/>
        <v>3765684.84</v>
      </c>
    </row>
    <row r="668" spans="1:7" ht="15.6" x14ac:dyDescent="0.3">
      <c r="A668" s="32">
        <v>666</v>
      </c>
      <c r="B668" s="32" t="s">
        <v>61</v>
      </c>
      <c r="C668" s="32" t="s">
        <v>690</v>
      </c>
      <c r="D668" s="37">
        <v>3108122.75</v>
      </c>
      <c r="E668" s="37">
        <v>150622.69</v>
      </c>
      <c r="F668" s="37">
        <v>66961.73</v>
      </c>
      <c r="G668" s="86">
        <f t="shared" si="10"/>
        <v>3325707.17</v>
      </c>
    </row>
    <row r="669" spans="1:7" ht="15.6" x14ac:dyDescent="0.3">
      <c r="A669" s="32">
        <v>667</v>
      </c>
      <c r="B669" s="32" t="s">
        <v>61</v>
      </c>
      <c r="C669" s="32" t="s">
        <v>691</v>
      </c>
      <c r="D669" s="37">
        <v>3187926.05</v>
      </c>
      <c r="E669" s="37">
        <v>154490.03</v>
      </c>
      <c r="F669" s="37">
        <v>68681.02</v>
      </c>
      <c r="G669" s="86">
        <f t="shared" si="10"/>
        <v>3411097.0999999996</v>
      </c>
    </row>
    <row r="670" spans="1:7" ht="15.6" x14ac:dyDescent="0.3">
      <c r="A670" s="32">
        <v>668</v>
      </c>
      <c r="B670" s="32" t="s">
        <v>61</v>
      </c>
      <c r="C670" s="32" t="s">
        <v>692</v>
      </c>
      <c r="D670" s="37">
        <v>3024209.86</v>
      </c>
      <c r="E670" s="37">
        <v>146556.18</v>
      </c>
      <c r="F670" s="37">
        <v>65153.9</v>
      </c>
      <c r="G670" s="86">
        <f t="shared" si="10"/>
        <v>3235919.94</v>
      </c>
    </row>
    <row r="671" spans="1:7" ht="15.6" x14ac:dyDescent="0.3">
      <c r="A671" s="32">
        <v>669</v>
      </c>
      <c r="B671" s="32" t="s">
        <v>61</v>
      </c>
      <c r="C671" s="32" t="s">
        <v>693</v>
      </c>
      <c r="D671" s="37">
        <v>4178338.14</v>
      </c>
      <c r="E671" s="37">
        <v>202486.38</v>
      </c>
      <c r="F671" s="37">
        <v>90018.559999999998</v>
      </c>
      <c r="G671" s="86">
        <f t="shared" si="10"/>
        <v>4470843.08</v>
      </c>
    </row>
    <row r="672" spans="1:7" ht="15.6" x14ac:dyDescent="0.3">
      <c r="A672" s="32">
        <v>670</v>
      </c>
      <c r="B672" s="32" t="s">
        <v>61</v>
      </c>
      <c r="C672" s="32" t="s">
        <v>694</v>
      </c>
      <c r="D672" s="37">
        <v>2813075.91</v>
      </c>
      <c r="E672" s="37">
        <v>136324.43</v>
      </c>
      <c r="F672" s="37">
        <v>60605.21</v>
      </c>
      <c r="G672" s="86">
        <f t="shared" si="10"/>
        <v>3010005.5500000003</v>
      </c>
    </row>
    <row r="673" spans="1:7" ht="15.6" x14ac:dyDescent="0.3">
      <c r="A673" s="32">
        <v>671</v>
      </c>
      <c r="B673" s="32" t="s">
        <v>61</v>
      </c>
      <c r="C673" s="32" t="s">
        <v>695</v>
      </c>
      <c r="D673" s="37">
        <v>3755510.77</v>
      </c>
      <c r="E673" s="37">
        <v>181995.75</v>
      </c>
      <c r="F673" s="37">
        <v>80909.13</v>
      </c>
      <c r="G673" s="86">
        <f t="shared" si="10"/>
        <v>4018415.65</v>
      </c>
    </row>
    <row r="674" spans="1:7" ht="15.6" x14ac:dyDescent="0.3">
      <c r="A674" s="32">
        <v>672</v>
      </c>
      <c r="B674" s="32" t="s">
        <v>61</v>
      </c>
      <c r="C674" s="32" t="s">
        <v>696</v>
      </c>
      <c r="D674" s="37">
        <v>3750079.06</v>
      </c>
      <c r="E674" s="37">
        <v>181732.52</v>
      </c>
      <c r="F674" s="37">
        <v>80792.11</v>
      </c>
      <c r="G674" s="86">
        <f t="shared" si="10"/>
        <v>4012603.69</v>
      </c>
    </row>
    <row r="675" spans="1:7" ht="15.6" x14ac:dyDescent="0.3">
      <c r="A675" s="32">
        <v>673</v>
      </c>
      <c r="B675" s="32" t="s">
        <v>61</v>
      </c>
      <c r="C675" s="32" t="s">
        <v>697</v>
      </c>
      <c r="D675" s="37">
        <v>2963598.49</v>
      </c>
      <c r="E675" s="37">
        <v>143618.9</v>
      </c>
      <c r="F675" s="37">
        <v>63848.08</v>
      </c>
      <c r="G675" s="86">
        <f t="shared" si="10"/>
        <v>3171065.47</v>
      </c>
    </row>
    <row r="676" spans="1:7" ht="15.6" x14ac:dyDescent="0.3">
      <c r="A676" s="32">
        <v>674</v>
      </c>
      <c r="B676" s="32" t="s">
        <v>61</v>
      </c>
      <c r="C676" s="32" t="s">
        <v>698</v>
      </c>
      <c r="D676" s="37">
        <v>3776162.75</v>
      </c>
      <c r="E676" s="37">
        <v>182996.56</v>
      </c>
      <c r="F676" s="37">
        <v>81354.05</v>
      </c>
      <c r="G676" s="86">
        <f t="shared" si="10"/>
        <v>4040513.36</v>
      </c>
    </row>
    <row r="677" spans="1:7" ht="15.6" x14ac:dyDescent="0.3">
      <c r="A677" s="32">
        <v>675</v>
      </c>
      <c r="B677" s="32" t="s">
        <v>61</v>
      </c>
      <c r="C677" s="32" t="s">
        <v>699</v>
      </c>
      <c r="D677" s="37">
        <v>4012189.73</v>
      </c>
      <c r="E677" s="37">
        <v>194434.66</v>
      </c>
      <c r="F677" s="37">
        <v>86439.05</v>
      </c>
      <c r="G677" s="86">
        <f t="shared" si="10"/>
        <v>4293063.4399999995</v>
      </c>
    </row>
    <row r="678" spans="1:7" ht="15.6" x14ac:dyDescent="0.3">
      <c r="A678" s="32">
        <v>676</v>
      </c>
      <c r="B678" s="32" t="s">
        <v>62</v>
      </c>
      <c r="C678" s="32" t="s">
        <v>700</v>
      </c>
      <c r="D678" s="37">
        <v>2669536.81</v>
      </c>
      <c r="E678" s="37">
        <v>129368.38</v>
      </c>
      <c r="F678" s="37">
        <v>57512.79</v>
      </c>
      <c r="G678" s="86">
        <f t="shared" si="10"/>
        <v>2856417.98</v>
      </c>
    </row>
    <row r="679" spans="1:7" ht="15.6" x14ac:dyDescent="0.3">
      <c r="A679" s="32">
        <v>677</v>
      </c>
      <c r="B679" s="32" t="s">
        <v>62</v>
      </c>
      <c r="C679" s="32" t="s">
        <v>701</v>
      </c>
      <c r="D679" s="37">
        <v>3335378.92</v>
      </c>
      <c r="E679" s="37">
        <v>161635.74</v>
      </c>
      <c r="F679" s="37">
        <v>71857.759999999995</v>
      </c>
      <c r="G679" s="86">
        <f t="shared" si="10"/>
        <v>3568872.42</v>
      </c>
    </row>
    <row r="680" spans="1:7" ht="15.6" x14ac:dyDescent="0.3">
      <c r="A680" s="32">
        <v>678</v>
      </c>
      <c r="B680" s="32" t="s">
        <v>62</v>
      </c>
      <c r="C680" s="32" t="s">
        <v>702</v>
      </c>
      <c r="D680" s="37">
        <v>3072583.61</v>
      </c>
      <c r="E680" s="37">
        <v>148900.42000000001</v>
      </c>
      <c r="F680" s="37">
        <v>66196.070000000007</v>
      </c>
      <c r="G680" s="86">
        <f t="shared" si="10"/>
        <v>3287680.0999999996</v>
      </c>
    </row>
    <row r="681" spans="1:7" ht="15.6" x14ac:dyDescent="0.3">
      <c r="A681" s="32">
        <v>679</v>
      </c>
      <c r="B681" s="32" t="s">
        <v>62</v>
      </c>
      <c r="C681" s="32" t="s">
        <v>703</v>
      </c>
      <c r="D681" s="37">
        <v>3279921.44</v>
      </c>
      <c r="E681" s="37">
        <v>158948.22</v>
      </c>
      <c r="F681" s="37">
        <v>70662.98</v>
      </c>
      <c r="G681" s="86">
        <f t="shared" si="10"/>
        <v>3509532.64</v>
      </c>
    </row>
    <row r="682" spans="1:7" ht="15.6" x14ac:dyDescent="0.3">
      <c r="A682" s="32">
        <v>680</v>
      </c>
      <c r="B682" s="32" t="s">
        <v>62</v>
      </c>
      <c r="C682" s="32" t="s">
        <v>704</v>
      </c>
      <c r="D682" s="37">
        <v>3044587.67</v>
      </c>
      <c r="E682" s="37">
        <v>147543.71</v>
      </c>
      <c r="F682" s="37">
        <v>65592.92</v>
      </c>
      <c r="G682" s="86">
        <f t="shared" si="10"/>
        <v>3257724.3</v>
      </c>
    </row>
    <row r="683" spans="1:7" ht="15.6" x14ac:dyDescent="0.3">
      <c r="A683" s="32">
        <v>681</v>
      </c>
      <c r="B683" s="32" t="s">
        <v>62</v>
      </c>
      <c r="C683" s="32" t="s">
        <v>705</v>
      </c>
      <c r="D683" s="37">
        <v>3044078.92</v>
      </c>
      <c r="E683" s="37">
        <v>147519.06</v>
      </c>
      <c r="F683" s="37">
        <v>65581.960000000006</v>
      </c>
      <c r="G683" s="86">
        <f t="shared" si="10"/>
        <v>3257179.94</v>
      </c>
    </row>
    <row r="684" spans="1:7" ht="15.6" x14ac:dyDescent="0.3">
      <c r="A684" s="32">
        <v>682</v>
      </c>
      <c r="B684" s="32" t="s">
        <v>62</v>
      </c>
      <c r="C684" s="32" t="s">
        <v>706</v>
      </c>
      <c r="D684" s="37">
        <v>3299085.01</v>
      </c>
      <c r="E684" s="37">
        <v>159876.9</v>
      </c>
      <c r="F684" s="37">
        <v>71075.839999999997</v>
      </c>
      <c r="G684" s="86">
        <f t="shared" si="10"/>
        <v>3530037.7499999995</v>
      </c>
    </row>
    <row r="685" spans="1:7" ht="15.6" x14ac:dyDescent="0.3">
      <c r="A685" s="32">
        <v>683</v>
      </c>
      <c r="B685" s="32" t="s">
        <v>62</v>
      </c>
      <c r="C685" s="32" t="s">
        <v>707</v>
      </c>
      <c r="D685" s="37">
        <v>3196189.31</v>
      </c>
      <c r="E685" s="37">
        <v>154890.48000000001</v>
      </c>
      <c r="F685" s="37">
        <v>68859.039999999994</v>
      </c>
      <c r="G685" s="86">
        <f t="shared" si="10"/>
        <v>3419938.83</v>
      </c>
    </row>
    <row r="686" spans="1:7" ht="15.6" x14ac:dyDescent="0.3">
      <c r="A686" s="32">
        <v>684</v>
      </c>
      <c r="B686" s="32" t="s">
        <v>62</v>
      </c>
      <c r="C686" s="32" t="s">
        <v>708</v>
      </c>
      <c r="D686" s="37">
        <v>3048610.77</v>
      </c>
      <c r="E686" s="37">
        <v>147738.68</v>
      </c>
      <c r="F686" s="37">
        <v>65679.600000000006</v>
      </c>
      <c r="G686" s="86">
        <f t="shared" si="10"/>
        <v>3262029.0500000003</v>
      </c>
    </row>
    <row r="687" spans="1:7" ht="15.6" x14ac:dyDescent="0.3">
      <c r="A687" s="32">
        <v>685</v>
      </c>
      <c r="B687" s="32" t="s">
        <v>62</v>
      </c>
      <c r="C687" s="32" t="s">
        <v>709</v>
      </c>
      <c r="D687" s="37">
        <v>3574986.79</v>
      </c>
      <c r="E687" s="37">
        <v>173247.38</v>
      </c>
      <c r="F687" s="37">
        <v>77019.899999999994</v>
      </c>
      <c r="G687" s="86">
        <f t="shared" si="10"/>
        <v>3825254.07</v>
      </c>
    </row>
    <row r="688" spans="1:7" ht="15.6" x14ac:dyDescent="0.3">
      <c r="A688" s="32">
        <v>686</v>
      </c>
      <c r="B688" s="32" t="s">
        <v>62</v>
      </c>
      <c r="C688" s="32" t="s">
        <v>710</v>
      </c>
      <c r="D688" s="37">
        <v>3183884.28</v>
      </c>
      <c r="E688" s="37">
        <v>154294.16</v>
      </c>
      <c r="F688" s="37">
        <v>68593.94</v>
      </c>
      <c r="G688" s="86">
        <f t="shared" si="10"/>
        <v>3406772.38</v>
      </c>
    </row>
    <row r="689" spans="1:7" ht="15.6" x14ac:dyDescent="0.3">
      <c r="A689" s="32">
        <v>687</v>
      </c>
      <c r="B689" s="32" t="s">
        <v>62</v>
      </c>
      <c r="C689" s="32" t="s">
        <v>711</v>
      </c>
      <c r="D689" s="37">
        <v>3047250.38</v>
      </c>
      <c r="E689" s="37">
        <v>147672.75</v>
      </c>
      <c r="F689" s="37">
        <v>65650.289999999994</v>
      </c>
      <c r="G689" s="86">
        <f t="shared" si="10"/>
        <v>3260573.42</v>
      </c>
    </row>
    <row r="690" spans="1:7" ht="15.6" x14ac:dyDescent="0.3">
      <c r="A690" s="32">
        <v>688</v>
      </c>
      <c r="B690" s="32" t="s">
        <v>62</v>
      </c>
      <c r="C690" s="32" t="s">
        <v>712</v>
      </c>
      <c r="D690" s="37">
        <v>3617615.86</v>
      </c>
      <c r="E690" s="37">
        <v>175313.22</v>
      </c>
      <c r="F690" s="37">
        <v>77938.3</v>
      </c>
      <c r="G690" s="86">
        <f t="shared" si="10"/>
        <v>3870867.38</v>
      </c>
    </row>
    <row r="691" spans="1:7" ht="15.6" x14ac:dyDescent="0.3">
      <c r="A691" s="32">
        <v>689</v>
      </c>
      <c r="B691" s="32" t="s">
        <v>62</v>
      </c>
      <c r="C691" s="32" t="s">
        <v>713</v>
      </c>
      <c r="D691" s="37">
        <v>4430162.9800000004</v>
      </c>
      <c r="E691" s="37">
        <v>214690.06</v>
      </c>
      <c r="F691" s="37">
        <v>95443.91</v>
      </c>
      <c r="G691" s="86">
        <f t="shared" si="10"/>
        <v>4740296.95</v>
      </c>
    </row>
    <row r="692" spans="1:7" ht="15.6" x14ac:dyDescent="0.3">
      <c r="A692" s="32">
        <v>690</v>
      </c>
      <c r="B692" s="32" t="s">
        <v>62</v>
      </c>
      <c r="C692" s="32" t="s">
        <v>714</v>
      </c>
      <c r="D692" s="37">
        <v>3576662.33</v>
      </c>
      <c r="E692" s="37">
        <v>173328.57</v>
      </c>
      <c r="F692" s="37">
        <v>77056</v>
      </c>
      <c r="G692" s="86">
        <f t="shared" si="10"/>
        <v>3827046.9</v>
      </c>
    </row>
    <row r="693" spans="1:7" ht="15.6" x14ac:dyDescent="0.3">
      <c r="A693" s="32">
        <v>691</v>
      </c>
      <c r="B693" s="32" t="s">
        <v>62</v>
      </c>
      <c r="C693" s="32" t="s">
        <v>715</v>
      </c>
      <c r="D693" s="37">
        <v>3609165.89</v>
      </c>
      <c r="E693" s="37">
        <v>174903.73</v>
      </c>
      <c r="F693" s="37">
        <v>77756.259999999995</v>
      </c>
      <c r="G693" s="86">
        <f t="shared" si="10"/>
        <v>3861825.88</v>
      </c>
    </row>
    <row r="694" spans="1:7" ht="15.6" x14ac:dyDescent="0.3">
      <c r="A694" s="32">
        <v>692</v>
      </c>
      <c r="B694" s="32" t="s">
        <v>62</v>
      </c>
      <c r="C694" s="32" t="s">
        <v>716</v>
      </c>
      <c r="D694" s="37">
        <v>2479658.1800000002</v>
      </c>
      <c r="E694" s="37">
        <v>120166.67</v>
      </c>
      <c r="F694" s="37">
        <v>53422.02</v>
      </c>
      <c r="G694" s="86">
        <f t="shared" si="10"/>
        <v>2653246.87</v>
      </c>
    </row>
    <row r="695" spans="1:7" ht="15.6" x14ac:dyDescent="0.3">
      <c r="A695" s="32">
        <v>693</v>
      </c>
      <c r="B695" s="32" t="s">
        <v>62</v>
      </c>
      <c r="C695" s="32" t="s">
        <v>717</v>
      </c>
      <c r="D695" s="37">
        <v>3051229.98</v>
      </c>
      <c r="E695" s="37">
        <v>147865.60999999999</v>
      </c>
      <c r="F695" s="37">
        <v>65736.03</v>
      </c>
      <c r="G695" s="86">
        <f t="shared" si="10"/>
        <v>3264831.6199999996</v>
      </c>
    </row>
    <row r="696" spans="1:7" ht="15.6" x14ac:dyDescent="0.3">
      <c r="A696" s="32">
        <v>694</v>
      </c>
      <c r="B696" s="32" t="s">
        <v>62</v>
      </c>
      <c r="C696" s="32" t="s">
        <v>718</v>
      </c>
      <c r="D696" s="37">
        <v>2418400.6</v>
      </c>
      <c r="E696" s="37">
        <v>117198.07</v>
      </c>
      <c r="F696" s="37">
        <v>52102.28</v>
      </c>
      <c r="G696" s="86">
        <f t="shared" si="10"/>
        <v>2587700.9499999997</v>
      </c>
    </row>
    <row r="697" spans="1:7" ht="15.6" x14ac:dyDescent="0.3">
      <c r="A697" s="32">
        <v>695</v>
      </c>
      <c r="B697" s="32" t="s">
        <v>62</v>
      </c>
      <c r="C697" s="32" t="s">
        <v>719</v>
      </c>
      <c r="D697" s="37">
        <v>2615909.9300000002</v>
      </c>
      <c r="E697" s="37">
        <v>126769.57</v>
      </c>
      <c r="F697" s="37">
        <v>56357.440000000002</v>
      </c>
      <c r="G697" s="86">
        <f t="shared" si="10"/>
        <v>2799036.94</v>
      </c>
    </row>
    <row r="698" spans="1:7" ht="15.6" x14ac:dyDescent="0.3">
      <c r="A698" s="32">
        <v>696</v>
      </c>
      <c r="B698" s="32" t="s">
        <v>62</v>
      </c>
      <c r="C698" s="32" t="s">
        <v>720</v>
      </c>
      <c r="D698" s="37">
        <v>2701758.83</v>
      </c>
      <c r="E698" s="37">
        <v>130929.89</v>
      </c>
      <c r="F698" s="37">
        <v>58206.98</v>
      </c>
      <c r="G698" s="86">
        <f t="shared" si="10"/>
        <v>2890895.7</v>
      </c>
    </row>
    <row r="699" spans="1:7" ht="15.6" x14ac:dyDescent="0.3">
      <c r="A699" s="32">
        <v>697</v>
      </c>
      <c r="B699" s="32" t="s">
        <v>62</v>
      </c>
      <c r="C699" s="32" t="s">
        <v>721</v>
      </c>
      <c r="D699" s="37">
        <v>5017516.95</v>
      </c>
      <c r="E699" s="37">
        <v>243153.81</v>
      </c>
      <c r="F699" s="37">
        <v>108097.92</v>
      </c>
      <c r="G699" s="86">
        <f t="shared" si="10"/>
        <v>5368768.6799999997</v>
      </c>
    </row>
    <row r="700" spans="1:7" ht="15.6" x14ac:dyDescent="0.3">
      <c r="A700" s="32">
        <v>698</v>
      </c>
      <c r="B700" s="32" t="s">
        <v>62</v>
      </c>
      <c r="C700" s="32" t="s">
        <v>722</v>
      </c>
      <c r="D700" s="37">
        <v>2969798.93</v>
      </c>
      <c r="E700" s="37">
        <v>143919.38</v>
      </c>
      <c r="F700" s="37">
        <v>63981.67</v>
      </c>
      <c r="G700" s="86">
        <f t="shared" si="10"/>
        <v>3177699.98</v>
      </c>
    </row>
    <row r="701" spans="1:7" ht="15.6" x14ac:dyDescent="0.3">
      <c r="A701" s="32">
        <v>699</v>
      </c>
      <c r="B701" s="32" t="s">
        <v>63</v>
      </c>
      <c r="C701" s="32" t="s">
        <v>723</v>
      </c>
      <c r="D701" s="37">
        <v>2782443.33</v>
      </c>
      <c r="E701" s="37">
        <v>134839.94</v>
      </c>
      <c r="F701" s="37">
        <v>59945.26</v>
      </c>
      <c r="G701" s="86">
        <f t="shared" si="10"/>
        <v>2977228.53</v>
      </c>
    </row>
    <row r="702" spans="1:7" ht="15.6" x14ac:dyDescent="0.3">
      <c r="A702" s="32">
        <v>700</v>
      </c>
      <c r="B702" s="32" t="s">
        <v>63</v>
      </c>
      <c r="C702" s="32" t="s">
        <v>724</v>
      </c>
      <c r="D702" s="37">
        <v>3167352.85</v>
      </c>
      <c r="E702" s="37">
        <v>153493.03</v>
      </c>
      <c r="F702" s="37">
        <v>68237.789999999994</v>
      </c>
      <c r="G702" s="86">
        <f t="shared" si="10"/>
        <v>3389083.67</v>
      </c>
    </row>
    <row r="703" spans="1:7" ht="15.6" x14ac:dyDescent="0.3">
      <c r="A703" s="32">
        <v>701</v>
      </c>
      <c r="B703" s="32" t="s">
        <v>63</v>
      </c>
      <c r="C703" s="32" t="s">
        <v>849</v>
      </c>
      <c r="D703" s="37">
        <v>3413349.2</v>
      </c>
      <c r="E703" s="37">
        <v>165414.26</v>
      </c>
      <c r="F703" s="37">
        <v>73537.56</v>
      </c>
      <c r="G703" s="86">
        <f t="shared" si="10"/>
        <v>3652301.02</v>
      </c>
    </row>
    <row r="704" spans="1:7" ht="15.6" x14ac:dyDescent="0.3">
      <c r="A704" s="32">
        <v>702</v>
      </c>
      <c r="B704" s="32" t="s">
        <v>63</v>
      </c>
      <c r="C704" s="32" t="s">
        <v>725</v>
      </c>
      <c r="D704" s="37">
        <v>3706085.93</v>
      </c>
      <c r="E704" s="37">
        <v>179600.57</v>
      </c>
      <c r="F704" s="37">
        <v>79844.31</v>
      </c>
      <c r="G704" s="86">
        <f t="shared" si="10"/>
        <v>3965530.81</v>
      </c>
    </row>
    <row r="705" spans="1:7" ht="15.6" x14ac:dyDescent="0.3">
      <c r="A705" s="32">
        <v>703</v>
      </c>
      <c r="B705" s="32" t="s">
        <v>63</v>
      </c>
      <c r="C705" s="32" t="s">
        <v>726</v>
      </c>
      <c r="D705" s="37">
        <v>3486333.25</v>
      </c>
      <c r="E705" s="37">
        <v>168951.14</v>
      </c>
      <c r="F705" s="37">
        <v>75109.94</v>
      </c>
      <c r="G705" s="86">
        <f t="shared" si="10"/>
        <v>3730394.33</v>
      </c>
    </row>
    <row r="706" spans="1:7" ht="15.6" x14ac:dyDescent="0.3">
      <c r="A706" s="32">
        <v>704</v>
      </c>
      <c r="B706" s="32" t="s">
        <v>63</v>
      </c>
      <c r="C706" s="32" t="s">
        <v>727</v>
      </c>
      <c r="D706" s="37">
        <v>3159012.54</v>
      </c>
      <c r="E706" s="37">
        <v>153088.85999999999</v>
      </c>
      <c r="F706" s="37">
        <v>68058.100000000006</v>
      </c>
      <c r="G706" s="86">
        <f t="shared" si="10"/>
        <v>3380159.5</v>
      </c>
    </row>
    <row r="707" spans="1:7" ht="15.6" x14ac:dyDescent="0.3">
      <c r="A707" s="32">
        <v>705</v>
      </c>
      <c r="B707" s="32" t="s">
        <v>63</v>
      </c>
      <c r="C707" s="32" t="s">
        <v>728</v>
      </c>
      <c r="D707" s="37">
        <v>3608043.1</v>
      </c>
      <c r="E707" s="37">
        <v>174849.32</v>
      </c>
      <c r="F707" s="37">
        <v>77732.070000000007</v>
      </c>
      <c r="G707" s="86">
        <f t="shared" si="10"/>
        <v>3860624.4899999998</v>
      </c>
    </row>
    <row r="708" spans="1:7" ht="15.6" x14ac:dyDescent="0.3">
      <c r="A708" s="32">
        <v>706</v>
      </c>
      <c r="B708" s="32" t="s">
        <v>63</v>
      </c>
      <c r="C708" s="32" t="s">
        <v>729</v>
      </c>
      <c r="D708" s="37">
        <v>3078781.86</v>
      </c>
      <c r="E708" s="37">
        <v>149200.79999999999</v>
      </c>
      <c r="F708" s="37">
        <v>66329.61</v>
      </c>
      <c r="G708" s="86">
        <f t="shared" ref="G708:G771" si="11">D708+E708+F708</f>
        <v>3294312.2699999996</v>
      </c>
    </row>
    <row r="709" spans="1:7" ht="15.6" x14ac:dyDescent="0.3">
      <c r="A709" s="32">
        <v>707</v>
      </c>
      <c r="B709" s="32" t="s">
        <v>63</v>
      </c>
      <c r="C709" s="32" t="s">
        <v>730</v>
      </c>
      <c r="D709" s="37">
        <v>3484951.74</v>
      </c>
      <c r="E709" s="37">
        <v>168884.19</v>
      </c>
      <c r="F709" s="37">
        <v>75080.17</v>
      </c>
      <c r="G709" s="86">
        <f t="shared" si="11"/>
        <v>3728916.1</v>
      </c>
    </row>
    <row r="710" spans="1:7" ht="15.6" x14ac:dyDescent="0.3">
      <c r="A710" s="32">
        <v>708</v>
      </c>
      <c r="B710" s="32" t="s">
        <v>63</v>
      </c>
      <c r="C710" s="32" t="s">
        <v>731</v>
      </c>
      <c r="D710" s="37">
        <v>3146426.24</v>
      </c>
      <c r="E710" s="37">
        <v>152478.91</v>
      </c>
      <c r="F710" s="37">
        <v>67786.94</v>
      </c>
      <c r="G710" s="86">
        <f t="shared" si="11"/>
        <v>3366692.0900000003</v>
      </c>
    </row>
    <row r="711" spans="1:7" ht="15.6" x14ac:dyDescent="0.3">
      <c r="A711" s="32">
        <v>709</v>
      </c>
      <c r="B711" s="32" t="s">
        <v>63</v>
      </c>
      <c r="C711" s="32" t="s">
        <v>732</v>
      </c>
      <c r="D711" s="37">
        <v>2917703.45</v>
      </c>
      <c r="E711" s="37">
        <v>141394.78</v>
      </c>
      <c r="F711" s="37">
        <v>62859.32</v>
      </c>
      <c r="G711" s="86">
        <f t="shared" si="11"/>
        <v>3121957.55</v>
      </c>
    </row>
    <row r="712" spans="1:7" ht="15.6" x14ac:dyDescent="0.3">
      <c r="A712" s="32">
        <v>710</v>
      </c>
      <c r="B712" s="32" t="s">
        <v>63</v>
      </c>
      <c r="C712" s="32" t="s">
        <v>733</v>
      </c>
      <c r="D712" s="37">
        <v>3473880.95</v>
      </c>
      <c r="E712" s="37">
        <v>168347.69</v>
      </c>
      <c r="F712" s="37">
        <v>74841.66</v>
      </c>
      <c r="G712" s="86">
        <f t="shared" si="11"/>
        <v>3717070.3000000003</v>
      </c>
    </row>
    <row r="713" spans="1:7" ht="15.6" x14ac:dyDescent="0.3">
      <c r="A713" s="32">
        <v>711</v>
      </c>
      <c r="B713" s="32" t="s">
        <v>63</v>
      </c>
      <c r="C713" s="32" t="s">
        <v>734</v>
      </c>
      <c r="D713" s="37">
        <v>3644802.12</v>
      </c>
      <c r="E713" s="37">
        <v>176630.7</v>
      </c>
      <c r="F713" s="37">
        <v>78524.009999999995</v>
      </c>
      <c r="G713" s="86">
        <f t="shared" si="11"/>
        <v>3899956.83</v>
      </c>
    </row>
    <row r="714" spans="1:7" ht="15.6" x14ac:dyDescent="0.3">
      <c r="A714" s="32">
        <v>712</v>
      </c>
      <c r="B714" s="32" t="s">
        <v>63</v>
      </c>
      <c r="C714" s="32" t="s">
        <v>735</v>
      </c>
      <c r="D714" s="37">
        <v>3284159.8</v>
      </c>
      <c r="E714" s="37">
        <v>159153.60999999999</v>
      </c>
      <c r="F714" s="37">
        <v>70754.289999999994</v>
      </c>
      <c r="G714" s="86">
        <f t="shared" si="11"/>
        <v>3514067.6999999997</v>
      </c>
    </row>
    <row r="715" spans="1:7" ht="15.6" x14ac:dyDescent="0.3">
      <c r="A715" s="32">
        <v>713</v>
      </c>
      <c r="B715" s="32" t="s">
        <v>63</v>
      </c>
      <c r="C715" s="32" t="s">
        <v>736</v>
      </c>
      <c r="D715" s="37">
        <v>2940763.92</v>
      </c>
      <c r="E715" s="37">
        <v>142512.31</v>
      </c>
      <c r="F715" s="37">
        <v>63356.13</v>
      </c>
      <c r="G715" s="86">
        <f t="shared" si="11"/>
        <v>3146632.36</v>
      </c>
    </row>
    <row r="716" spans="1:7" ht="15.6" x14ac:dyDescent="0.3">
      <c r="A716" s="32">
        <v>714</v>
      </c>
      <c r="B716" s="32" t="s">
        <v>63</v>
      </c>
      <c r="C716" s="32" t="s">
        <v>737</v>
      </c>
      <c r="D716" s="37">
        <v>3267888.3</v>
      </c>
      <c r="E716" s="37">
        <v>158365.07999999999</v>
      </c>
      <c r="F716" s="37">
        <v>70403.740000000005</v>
      </c>
      <c r="G716" s="86">
        <f t="shared" si="11"/>
        <v>3496657.12</v>
      </c>
    </row>
    <row r="717" spans="1:7" ht="15.6" x14ac:dyDescent="0.3">
      <c r="A717" s="32">
        <v>715</v>
      </c>
      <c r="B717" s="32" t="s">
        <v>63</v>
      </c>
      <c r="C717" s="32" t="s">
        <v>738</v>
      </c>
      <c r="D717" s="37">
        <v>3241488.67</v>
      </c>
      <c r="E717" s="37">
        <v>157085.73000000001</v>
      </c>
      <c r="F717" s="37">
        <v>69834.98</v>
      </c>
      <c r="G717" s="86">
        <f t="shared" si="11"/>
        <v>3468409.38</v>
      </c>
    </row>
    <row r="718" spans="1:7" ht="15.6" x14ac:dyDescent="0.3">
      <c r="A718" s="32">
        <v>716</v>
      </c>
      <c r="B718" s="32" t="s">
        <v>63</v>
      </c>
      <c r="C718" s="32" t="s">
        <v>739</v>
      </c>
      <c r="D718" s="37">
        <v>3629548.39</v>
      </c>
      <c r="E718" s="37">
        <v>175891.48</v>
      </c>
      <c r="F718" s="37">
        <v>78195.38</v>
      </c>
      <c r="G718" s="86">
        <f t="shared" si="11"/>
        <v>3883635.25</v>
      </c>
    </row>
    <row r="719" spans="1:7" ht="15.6" x14ac:dyDescent="0.3">
      <c r="A719" s="32">
        <v>717</v>
      </c>
      <c r="B719" s="32" t="s">
        <v>63</v>
      </c>
      <c r="C719" s="32" t="s">
        <v>740</v>
      </c>
      <c r="D719" s="37">
        <v>3346297.34</v>
      </c>
      <c r="E719" s="37">
        <v>162164.85999999999</v>
      </c>
      <c r="F719" s="37">
        <v>72092.990000000005</v>
      </c>
      <c r="G719" s="86">
        <f t="shared" si="11"/>
        <v>3580555.19</v>
      </c>
    </row>
    <row r="720" spans="1:7" ht="15.6" x14ac:dyDescent="0.3">
      <c r="A720" s="32">
        <v>718</v>
      </c>
      <c r="B720" s="32" t="s">
        <v>63</v>
      </c>
      <c r="C720" s="32" t="s">
        <v>741</v>
      </c>
      <c r="D720" s="37">
        <v>3045179.41</v>
      </c>
      <c r="E720" s="37">
        <v>147572.39000000001</v>
      </c>
      <c r="F720" s="37">
        <v>65605.67</v>
      </c>
      <c r="G720" s="86">
        <f t="shared" si="11"/>
        <v>3258357.47</v>
      </c>
    </row>
    <row r="721" spans="1:7" ht="15.6" x14ac:dyDescent="0.3">
      <c r="A721" s="32">
        <v>719</v>
      </c>
      <c r="B721" s="32" t="s">
        <v>63</v>
      </c>
      <c r="C721" s="32" t="s">
        <v>742</v>
      </c>
      <c r="D721" s="37">
        <v>3139111.44</v>
      </c>
      <c r="E721" s="37">
        <v>152124.43</v>
      </c>
      <c r="F721" s="37">
        <v>67629.350000000006</v>
      </c>
      <c r="G721" s="86">
        <f t="shared" si="11"/>
        <v>3358865.22</v>
      </c>
    </row>
    <row r="722" spans="1:7" ht="15.6" x14ac:dyDescent="0.3">
      <c r="A722" s="32">
        <v>720</v>
      </c>
      <c r="B722" s="32" t="s">
        <v>63</v>
      </c>
      <c r="C722" s="32" t="s">
        <v>743</v>
      </c>
      <c r="D722" s="37">
        <v>3020312.97</v>
      </c>
      <c r="E722" s="37">
        <v>146367.34</v>
      </c>
      <c r="F722" s="37">
        <v>65069.95</v>
      </c>
      <c r="G722" s="86">
        <f t="shared" si="11"/>
        <v>3231750.2600000002</v>
      </c>
    </row>
    <row r="723" spans="1:7" ht="15.6" x14ac:dyDescent="0.3">
      <c r="A723" s="32">
        <v>721</v>
      </c>
      <c r="B723" s="32" t="s">
        <v>63</v>
      </c>
      <c r="C723" s="32" t="s">
        <v>744</v>
      </c>
      <c r="D723" s="37">
        <v>2831542.75</v>
      </c>
      <c r="E723" s="37">
        <v>137219.35</v>
      </c>
      <c r="F723" s="37">
        <v>61003.06</v>
      </c>
      <c r="G723" s="86">
        <f t="shared" si="11"/>
        <v>3029765.16</v>
      </c>
    </row>
    <row r="724" spans="1:7" ht="15.6" x14ac:dyDescent="0.3">
      <c r="A724" s="32">
        <v>722</v>
      </c>
      <c r="B724" s="32" t="s">
        <v>64</v>
      </c>
      <c r="C724" s="32" t="s">
        <v>745</v>
      </c>
      <c r="D724" s="37">
        <v>2810511.42</v>
      </c>
      <c r="E724" s="37">
        <v>136200.15</v>
      </c>
      <c r="F724" s="37">
        <v>60549.96</v>
      </c>
      <c r="G724" s="86">
        <f t="shared" si="11"/>
        <v>3007261.53</v>
      </c>
    </row>
    <row r="725" spans="1:7" ht="15.6" x14ac:dyDescent="0.3">
      <c r="A725" s="32">
        <v>723</v>
      </c>
      <c r="B725" s="32" t="s">
        <v>64</v>
      </c>
      <c r="C725" s="32" t="s">
        <v>746</v>
      </c>
      <c r="D725" s="37">
        <v>4809432.26</v>
      </c>
      <c r="E725" s="37">
        <v>233069.82</v>
      </c>
      <c r="F725" s="37">
        <v>103614.92</v>
      </c>
      <c r="G725" s="86">
        <f t="shared" si="11"/>
        <v>5146117</v>
      </c>
    </row>
    <row r="726" spans="1:7" ht="15.6" x14ac:dyDescent="0.3">
      <c r="A726" s="32">
        <v>724</v>
      </c>
      <c r="B726" s="32" t="s">
        <v>64</v>
      </c>
      <c r="C726" s="32" t="s">
        <v>747</v>
      </c>
      <c r="D726" s="37">
        <v>3303195.29</v>
      </c>
      <c r="E726" s="37">
        <v>160076.09</v>
      </c>
      <c r="F726" s="37">
        <v>71164.39</v>
      </c>
      <c r="G726" s="86">
        <f t="shared" si="11"/>
        <v>3534435.77</v>
      </c>
    </row>
    <row r="727" spans="1:7" ht="15.6" x14ac:dyDescent="0.3">
      <c r="A727" s="32">
        <v>725</v>
      </c>
      <c r="B727" s="32" t="s">
        <v>64</v>
      </c>
      <c r="C727" s="32" t="s">
        <v>748</v>
      </c>
      <c r="D727" s="37">
        <v>3944034.93</v>
      </c>
      <c r="E727" s="37">
        <v>191131.81</v>
      </c>
      <c r="F727" s="37">
        <v>84970.71</v>
      </c>
      <c r="G727" s="86">
        <f t="shared" si="11"/>
        <v>4220137.45</v>
      </c>
    </row>
    <row r="728" spans="1:7" ht="15.6" x14ac:dyDescent="0.3">
      <c r="A728" s="32">
        <v>726</v>
      </c>
      <c r="B728" s="32" t="s">
        <v>64</v>
      </c>
      <c r="C728" s="32" t="s">
        <v>749</v>
      </c>
      <c r="D728" s="37">
        <v>4260920.25</v>
      </c>
      <c r="E728" s="37">
        <v>206488.39</v>
      </c>
      <c r="F728" s="37">
        <v>91797.72</v>
      </c>
      <c r="G728" s="86">
        <f t="shared" si="11"/>
        <v>4559206.3599999994</v>
      </c>
    </row>
    <row r="729" spans="1:7" ht="15.6" x14ac:dyDescent="0.3">
      <c r="A729" s="32">
        <v>727</v>
      </c>
      <c r="B729" s="32" t="s">
        <v>64</v>
      </c>
      <c r="C729" s="32" t="s">
        <v>750</v>
      </c>
      <c r="D729" s="37">
        <v>2951754.51</v>
      </c>
      <c r="E729" s="37">
        <v>143044.93</v>
      </c>
      <c r="F729" s="37">
        <v>63592.92</v>
      </c>
      <c r="G729" s="86">
        <f t="shared" si="11"/>
        <v>3158392.36</v>
      </c>
    </row>
    <row r="730" spans="1:7" ht="15.6" x14ac:dyDescent="0.3">
      <c r="A730" s="32">
        <v>728</v>
      </c>
      <c r="B730" s="32" t="s">
        <v>64</v>
      </c>
      <c r="C730" s="32" t="s">
        <v>751</v>
      </c>
      <c r="D730" s="37">
        <v>2839080.45</v>
      </c>
      <c r="E730" s="37">
        <v>137584.63</v>
      </c>
      <c r="F730" s="37">
        <v>61165.45</v>
      </c>
      <c r="G730" s="86">
        <f t="shared" si="11"/>
        <v>3037830.5300000003</v>
      </c>
    </row>
    <row r="731" spans="1:7" ht="15.6" x14ac:dyDescent="0.3">
      <c r="A731" s="32">
        <v>729</v>
      </c>
      <c r="B731" s="32" t="s">
        <v>64</v>
      </c>
      <c r="C731" s="32" t="s">
        <v>752</v>
      </c>
      <c r="D731" s="37">
        <v>4406641.13</v>
      </c>
      <c r="E731" s="37">
        <v>213550.16</v>
      </c>
      <c r="F731" s="37">
        <v>94937.15</v>
      </c>
      <c r="G731" s="86">
        <f t="shared" si="11"/>
        <v>4715128.4400000004</v>
      </c>
    </row>
    <row r="732" spans="1:7" ht="15.6" x14ac:dyDescent="0.3">
      <c r="A732" s="32">
        <v>730</v>
      </c>
      <c r="B732" s="32" t="s">
        <v>64</v>
      </c>
      <c r="C732" s="32" t="s">
        <v>753</v>
      </c>
      <c r="D732" s="37">
        <v>3136820.23</v>
      </c>
      <c r="E732" s="37">
        <v>152013.39000000001</v>
      </c>
      <c r="F732" s="37">
        <v>67579.990000000005</v>
      </c>
      <c r="G732" s="86">
        <f t="shared" si="11"/>
        <v>3356413.6100000003</v>
      </c>
    </row>
    <row r="733" spans="1:7" ht="15.6" x14ac:dyDescent="0.3">
      <c r="A733" s="32">
        <v>731</v>
      </c>
      <c r="B733" s="32" t="s">
        <v>64</v>
      </c>
      <c r="C733" s="32" t="s">
        <v>754</v>
      </c>
      <c r="D733" s="37">
        <v>2896218.95</v>
      </c>
      <c r="E733" s="37">
        <v>140353.62</v>
      </c>
      <c r="F733" s="37">
        <v>62396.45</v>
      </c>
      <c r="G733" s="86">
        <f t="shared" si="11"/>
        <v>3098969.0200000005</v>
      </c>
    </row>
    <row r="734" spans="1:7" ht="15.6" x14ac:dyDescent="0.3">
      <c r="A734" s="32">
        <v>732</v>
      </c>
      <c r="B734" s="32" t="s">
        <v>64</v>
      </c>
      <c r="C734" s="32" t="s">
        <v>755</v>
      </c>
      <c r="D734" s="37">
        <v>4322079.74</v>
      </c>
      <c r="E734" s="37">
        <v>209452.24</v>
      </c>
      <c r="F734" s="37">
        <v>93115.35</v>
      </c>
      <c r="G734" s="86">
        <f t="shared" si="11"/>
        <v>4624647.33</v>
      </c>
    </row>
    <row r="735" spans="1:7" ht="15.6" x14ac:dyDescent="0.3">
      <c r="A735" s="32">
        <v>733</v>
      </c>
      <c r="B735" s="32" t="s">
        <v>64</v>
      </c>
      <c r="C735" s="32" t="s">
        <v>756</v>
      </c>
      <c r="D735" s="37">
        <v>3421065.84</v>
      </c>
      <c r="E735" s="37">
        <v>165788.22</v>
      </c>
      <c r="F735" s="37">
        <v>73703.81</v>
      </c>
      <c r="G735" s="86">
        <f t="shared" si="11"/>
        <v>3660557.87</v>
      </c>
    </row>
    <row r="736" spans="1:7" ht="15.6" x14ac:dyDescent="0.3">
      <c r="A736" s="32">
        <v>734</v>
      </c>
      <c r="B736" s="32" t="s">
        <v>64</v>
      </c>
      <c r="C736" s="32" t="s">
        <v>757</v>
      </c>
      <c r="D736" s="37">
        <v>2940360.45</v>
      </c>
      <c r="E736" s="37">
        <v>142492.76</v>
      </c>
      <c r="F736" s="37">
        <v>63347.44</v>
      </c>
      <c r="G736" s="86">
        <f t="shared" si="11"/>
        <v>3146200.65</v>
      </c>
    </row>
    <row r="737" spans="1:7" ht="15.6" x14ac:dyDescent="0.3">
      <c r="A737" s="32">
        <v>735</v>
      </c>
      <c r="B737" s="32" t="s">
        <v>64</v>
      </c>
      <c r="C737" s="32" t="s">
        <v>758</v>
      </c>
      <c r="D737" s="37">
        <v>4211648.75</v>
      </c>
      <c r="E737" s="37">
        <v>204100.64</v>
      </c>
      <c r="F737" s="37">
        <v>90736.21</v>
      </c>
      <c r="G737" s="86">
        <f t="shared" si="11"/>
        <v>4506485.5999999996</v>
      </c>
    </row>
    <row r="738" spans="1:7" ht="15.6" x14ac:dyDescent="0.3">
      <c r="A738" s="32">
        <v>736</v>
      </c>
      <c r="B738" s="32" t="s">
        <v>64</v>
      </c>
      <c r="C738" s="32" t="s">
        <v>759</v>
      </c>
      <c r="D738" s="37">
        <v>2791957.95</v>
      </c>
      <c r="E738" s="37">
        <v>135301.03</v>
      </c>
      <c r="F738" s="37">
        <v>60150.239999999998</v>
      </c>
      <c r="G738" s="86">
        <f t="shared" si="11"/>
        <v>2987409.22</v>
      </c>
    </row>
    <row r="739" spans="1:7" ht="15.6" x14ac:dyDescent="0.3">
      <c r="A739" s="32">
        <v>737</v>
      </c>
      <c r="B739" s="32" t="s">
        <v>64</v>
      </c>
      <c r="C739" s="32" t="s">
        <v>760</v>
      </c>
      <c r="D739" s="37">
        <v>3028715.08</v>
      </c>
      <c r="E739" s="37">
        <v>146774.51</v>
      </c>
      <c r="F739" s="37">
        <v>65250.96</v>
      </c>
      <c r="G739" s="86">
        <f t="shared" si="11"/>
        <v>3240740.55</v>
      </c>
    </row>
    <row r="740" spans="1:7" ht="15.6" x14ac:dyDescent="0.3">
      <c r="A740" s="32">
        <v>738</v>
      </c>
      <c r="B740" s="32" t="s">
        <v>65</v>
      </c>
      <c r="C740" s="32" t="s">
        <v>761</v>
      </c>
      <c r="D740" s="37">
        <v>3129996.93</v>
      </c>
      <c r="E740" s="37">
        <v>151682.73000000001</v>
      </c>
      <c r="F740" s="37">
        <v>67432.990000000005</v>
      </c>
      <c r="G740" s="86">
        <f t="shared" si="11"/>
        <v>3349112.6500000004</v>
      </c>
    </row>
    <row r="741" spans="1:7" ht="15.6" x14ac:dyDescent="0.3">
      <c r="A741" s="32">
        <v>739</v>
      </c>
      <c r="B741" s="32" t="s">
        <v>65</v>
      </c>
      <c r="C741" s="32" t="s">
        <v>762</v>
      </c>
      <c r="D741" s="37">
        <v>3463651.49</v>
      </c>
      <c r="E741" s="37">
        <v>167851.96</v>
      </c>
      <c r="F741" s="37">
        <v>74621.279999999999</v>
      </c>
      <c r="G741" s="86">
        <f t="shared" si="11"/>
        <v>3706124.73</v>
      </c>
    </row>
    <row r="742" spans="1:7" ht="15.6" x14ac:dyDescent="0.3">
      <c r="A742" s="32">
        <v>740</v>
      </c>
      <c r="B742" s="32" t="s">
        <v>65</v>
      </c>
      <c r="C742" s="32" t="s">
        <v>763</v>
      </c>
      <c r="D742" s="37">
        <v>2900080.42</v>
      </c>
      <c r="E742" s="37">
        <v>140540.75</v>
      </c>
      <c r="F742" s="37">
        <v>62479.64</v>
      </c>
      <c r="G742" s="86">
        <f t="shared" si="11"/>
        <v>3103100.81</v>
      </c>
    </row>
    <row r="743" spans="1:7" ht="15.6" x14ac:dyDescent="0.3">
      <c r="A743" s="32">
        <v>741</v>
      </c>
      <c r="B743" s="32" t="s">
        <v>65</v>
      </c>
      <c r="C743" s="32" t="s">
        <v>764</v>
      </c>
      <c r="D743" s="37">
        <v>3247032.75</v>
      </c>
      <c r="E743" s="37">
        <v>157354.4</v>
      </c>
      <c r="F743" s="37">
        <v>69954.42</v>
      </c>
      <c r="G743" s="86">
        <f t="shared" si="11"/>
        <v>3474341.57</v>
      </c>
    </row>
    <row r="744" spans="1:7" ht="15.6" x14ac:dyDescent="0.3">
      <c r="A744" s="32">
        <v>742</v>
      </c>
      <c r="B744" s="32" t="s">
        <v>65</v>
      </c>
      <c r="C744" s="32" t="s">
        <v>765</v>
      </c>
      <c r="D744" s="37">
        <v>4554211.84</v>
      </c>
      <c r="E744" s="37">
        <v>220701.59</v>
      </c>
      <c r="F744" s="37">
        <v>98116.43</v>
      </c>
      <c r="G744" s="86">
        <f t="shared" si="11"/>
        <v>4873029.8599999994</v>
      </c>
    </row>
    <row r="745" spans="1:7" ht="15.6" x14ac:dyDescent="0.3">
      <c r="A745" s="32">
        <v>743</v>
      </c>
      <c r="B745" s="32" t="s">
        <v>65</v>
      </c>
      <c r="C745" s="32" t="s">
        <v>766</v>
      </c>
      <c r="D745" s="37">
        <v>3774265.36</v>
      </c>
      <c r="E745" s="37">
        <v>182904.61</v>
      </c>
      <c r="F745" s="37">
        <v>81313.179999999993</v>
      </c>
      <c r="G745" s="86">
        <f t="shared" si="11"/>
        <v>4038483.15</v>
      </c>
    </row>
    <row r="746" spans="1:7" ht="15.6" x14ac:dyDescent="0.3">
      <c r="A746" s="32">
        <v>744</v>
      </c>
      <c r="B746" s="32" t="s">
        <v>65</v>
      </c>
      <c r="C746" s="32" t="s">
        <v>767</v>
      </c>
      <c r="D746" s="37">
        <v>3474853.56</v>
      </c>
      <c r="E746" s="37">
        <v>168394.82</v>
      </c>
      <c r="F746" s="37">
        <v>74862.62</v>
      </c>
      <c r="G746" s="86">
        <f t="shared" si="11"/>
        <v>3718111</v>
      </c>
    </row>
    <row r="747" spans="1:7" ht="15.6" x14ac:dyDescent="0.3">
      <c r="A747" s="32">
        <v>745</v>
      </c>
      <c r="B747" s="32" t="s">
        <v>65</v>
      </c>
      <c r="C747" s="32" t="s">
        <v>768</v>
      </c>
      <c r="D747" s="37">
        <v>3018935</v>
      </c>
      <c r="E747" s="37">
        <v>146300.56</v>
      </c>
      <c r="F747" s="37">
        <v>65040.26</v>
      </c>
      <c r="G747" s="86">
        <f t="shared" si="11"/>
        <v>3230275.82</v>
      </c>
    </row>
    <row r="748" spans="1:7" ht="15.6" x14ac:dyDescent="0.3">
      <c r="A748" s="32">
        <v>746</v>
      </c>
      <c r="B748" s="32" t="s">
        <v>65</v>
      </c>
      <c r="C748" s="32" t="s">
        <v>769</v>
      </c>
      <c r="D748" s="37">
        <v>3981492.21</v>
      </c>
      <c r="E748" s="37">
        <v>192947.03</v>
      </c>
      <c r="F748" s="37">
        <v>85777.69</v>
      </c>
      <c r="G748" s="86">
        <f t="shared" si="11"/>
        <v>4260216.93</v>
      </c>
    </row>
    <row r="749" spans="1:7" ht="15.6" x14ac:dyDescent="0.3">
      <c r="A749" s="32">
        <v>747</v>
      </c>
      <c r="B749" s="32" t="s">
        <v>65</v>
      </c>
      <c r="C749" s="32" t="s">
        <v>770</v>
      </c>
      <c r="D749" s="37">
        <v>2807965.66</v>
      </c>
      <c r="E749" s="37">
        <v>136076.78</v>
      </c>
      <c r="F749" s="37">
        <v>60495.11</v>
      </c>
      <c r="G749" s="86">
        <f t="shared" si="11"/>
        <v>3004537.55</v>
      </c>
    </row>
    <row r="750" spans="1:7" ht="15.6" x14ac:dyDescent="0.3">
      <c r="A750" s="32">
        <v>748</v>
      </c>
      <c r="B750" s="32" t="s">
        <v>65</v>
      </c>
      <c r="C750" s="32" t="s">
        <v>771</v>
      </c>
      <c r="D750" s="37">
        <v>2689584.66</v>
      </c>
      <c r="E750" s="37">
        <v>130339.92</v>
      </c>
      <c r="F750" s="37">
        <v>57944.7</v>
      </c>
      <c r="G750" s="86">
        <f t="shared" si="11"/>
        <v>2877869.2800000003</v>
      </c>
    </row>
    <row r="751" spans="1:7" ht="15.6" x14ac:dyDescent="0.3">
      <c r="A751" s="32">
        <v>749</v>
      </c>
      <c r="B751" s="32" t="s">
        <v>65</v>
      </c>
      <c r="C751" s="32" t="s">
        <v>772</v>
      </c>
      <c r="D751" s="37">
        <v>2883646.06</v>
      </c>
      <c r="E751" s="37">
        <v>139744.32000000001</v>
      </c>
      <c r="F751" s="37">
        <v>62125.58</v>
      </c>
      <c r="G751" s="86">
        <f t="shared" si="11"/>
        <v>3085515.96</v>
      </c>
    </row>
    <row r="752" spans="1:7" ht="15.6" x14ac:dyDescent="0.3">
      <c r="A752" s="32">
        <v>750</v>
      </c>
      <c r="B752" s="32" t="s">
        <v>65</v>
      </c>
      <c r="C752" s="32" t="s">
        <v>773</v>
      </c>
      <c r="D752" s="37">
        <v>3136306.15</v>
      </c>
      <c r="E752" s="37">
        <v>151988.48000000001</v>
      </c>
      <c r="F752" s="37">
        <v>67568.92</v>
      </c>
      <c r="G752" s="86">
        <f t="shared" si="11"/>
        <v>3355863.55</v>
      </c>
    </row>
    <row r="753" spans="1:7" ht="15.6" x14ac:dyDescent="0.3">
      <c r="A753" s="32">
        <v>751</v>
      </c>
      <c r="B753" s="32" t="s">
        <v>65</v>
      </c>
      <c r="C753" s="32" t="s">
        <v>774</v>
      </c>
      <c r="D753" s="37">
        <v>3451148.14</v>
      </c>
      <c r="E753" s="37">
        <v>167246.03</v>
      </c>
      <c r="F753" s="37">
        <v>74351.91</v>
      </c>
      <c r="G753" s="86">
        <f t="shared" si="11"/>
        <v>3692746.08</v>
      </c>
    </row>
    <row r="754" spans="1:7" ht="15.6" x14ac:dyDescent="0.3">
      <c r="A754" s="32">
        <v>752</v>
      </c>
      <c r="B754" s="32" t="s">
        <v>65</v>
      </c>
      <c r="C754" s="32" t="s">
        <v>775</v>
      </c>
      <c r="D754" s="37">
        <v>3200905.38</v>
      </c>
      <c r="E754" s="37">
        <v>155119.01999999999</v>
      </c>
      <c r="F754" s="37">
        <v>68960.649999999994</v>
      </c>
      <c r="G754" s="86">
        <f t="shared" si="11"/>
        <v>3424985.05</v>
      </c>
    </row>
    <row r="755" spans="1:7" ht="15.6" x14ac:dyDescent="0.3">
      <c r="A755" s="32">
        <v>753</v>
      </c>
      <c r="B755" s="32" t="s">
        <v>65</v>
      </c>
      <c r="C755" s="32" t="s">
        <v>776</v>
      </c>
      <c r="D755" s="37">
        <v>3335892.02</v>
      </c>
      <c r="E755" s="37">
        <v>161660.60999999999</v>
      </c>
      <c r="F755" s="37">
        <v>71868.820000000007</v>
      </c>
      <c r="G755" s="86">
        <f t="shared" si="11"/>
        <v>3569421.4499999997</v>
      </c>
    </row>
    <row r="756" spans="1:7" ht="15.6" x14ac:dyDescent="0.3">
      <c r="A756" s="32">
        <v>754</v>
      </c>
      <c r="B756" s="32" t="s">
        <v>65</v>
      </c>
      <c r="C756" s="32" t="s">
        <v>777</v>
      </c>
      <c r="D756" s="37">
        <v>3327964.77</v>
      </c>
      <c r="E756" s="37">
        <v>161276.45000000001</v>
      </c>
      <c r="F756" s="37">
        <v>71698.03</v>
      </c>
      <c r="G756" s="86">
        <f t="shared" si="11"/>
        <v>3560939.25</v>
      </c>
    </row>
    <row r="757" spans="1:7" ht="15.6" x14ac:dyDescent="0.3">
      <c r="A757" s="32">
        <v>755</v>
      </c>
      <c r="B757" s="32" t="s">
        <v>66</v>
      </c>
      <c r="C757" s="32" t="s">
        <v>778</v>
      </c>
      <c r="D757" s="37">
        <v>3132514.81</v>
      </c>
      <c r="E757" s="37">
        <v>151804.75</v>
      </c>
      <c r="F757" s="37">
        <v>67487.23</v>
      </c>
      <c r="G757" s="86">
        <f t="shared" si="11"/>
        <v>3351806.79</v>
      </c>
    </row>
    <row r="758" spans="1:7" ht="15.6" x14ac:dyDescent="0.3">
      <c r="A758" s="32">
        <v>756</v>
      </c>
      <c r="B758" s="32" t="s">
        <v>66</v>
      </c>
      <c r="C758" s="32" t="s">
        <v>779</v>
      </c>
      <c r="D758" s="37">
        <v>3033057.25</v>
      </c>
      <c r="E758" s="37">
        <v>146984.94</v>
      </c>
      <c r="F758" s="37">
        <v>65344.51</v>
      </c>
      <c r="G758" s="86">
        <f t="shared" si="11"/>
        <v>3245386.6999999997</v>
      </c>
    </row>
    <row r="759" spans="1:7" ht="15.6" x14ac:dyDescent="0.3">
      <c r="A759" s="32">
        <v>757</v>
      </c>
      <c r="B759" s="32" t="s">
        <v>66</v>
      </c>
      <c r="C759" s="32" t="s">
        <v>780</v>
      </c>
      <c r="D759" s="37">
        <v>3579504.37</v>
      </c>
      <c r="E759" s="37">
        <v>173466.3</v>
      </c>
      <c r="F759" s="37">
        <v>77117.23</v>
      </c>
      <c r="G759" s="86">
        <f t="shared" si="11"/>
        <v>3830087.9</v>
      </c>
    </row>
    <row r="760" spans="1:7" ht="15.6" x14ac:dyDescent="0.3">
      <c r="A760" s="32">
        <v>758</v>
      </c>
      <c r="B760" s="32" t="s">
        <v>66</v>
      </c>
      <c r="C760" s="32" t="s">
        <v>781</v>
      </c>
      <c r="D760" s="37">
        <v>3950728.55</v>
      </c>
      <c r="E760" s="37">
        <v>191456.19</v>
      </c>
      <c r="F760" s="37">
        <v>85114.92</v>
      </c>
      <c r="G760" s="86">
        <f t="shared" si="11"/>
        <v>4227299.66</v>
      </c>
    </row>
    <row r="761" spans="1:7" ht="15.6" x14ac:dyDescent="0.3">
      <c r="A761" s="32">
        <v>759</v>
      </c>
      <c r="B761" s="32" t="s">
        <v>66</v>
      </c>
      <c r="C761" s="32" t="s">
        <v>782</v>
      </c>
      <c r="D761" s="37">
        <v>3438688.17</v>
      </c>
      <c r="E761" s="37">
        <v>166642.21</v>
      </c>
      <c r="F761" s="37">
        <v>74083.47</v>
      </c>
      <c r="G761" s="86">
        <f t="shared" si="11"/>
        <v>3679413.85</v>
      </c>
    </row>
    <row r="762" spans="1:7" ht="15.6" x14ac:dyDescent="0.3">
      <c r="A762" s="32">
        <v>760</v>
      </c>
      <c r="B762" s="32" t="s">
        <v>66</v>
      </c>
      <c r="C762" s="32" t="s">
        <v>783</v>
      </c>
      <c r="D762" s="37">
        <v>4774816.6500000004</v>
      </c>
      <c r="E762" s="37">
        <v>231392.31</v>
      </c>
      <c r="F762" s="37">
        <v>102869.16</v>
      </c>
      <c r="G762" s="86">
        <f t="shared" si="11"/>
        <v>5109078.12</v>
      </c>
    </row>
    <row r="763" spans="1:7" ht="15.6" x14ac:dyDescent="0.3">
      <c r="A763" s="32">
        <v>761</v>
      </c>
      <c r="B763" s="32" t="s">
        <v>66</v>
      </c>
      <c r="C763" s="32" t="s">
        <v>784</v>
      </c>
      <c r="D763" s="37">
        <v>3626266.1</v>
      </c>
      <c r="E763" s="37">
        <v>175732.42</v>
      </c>
      <c r="F763" s="37">
        <v>78124.67</v>
      </c>
      <c r="G763" s="86">
        <f t="shared" si="11"/>
        <v>3880123.19</v>
      </c>
    </row>
    <row r="764" spans="1:7" ht="15.6" x14ac:dyDescent="0.3">
      <c r="A764" s="32">
        <v>762</v>
      </c>
      <c r="B764" s="32" t="s">
        <v>66</v>
      </c>
      <c r="C764" s="32" t="s">
        <v>394</v>
      </c>
      <c r="D764" s="37">
        <v>3290010.71</v>
      </c>
      <c r="E764" s="37">
        <v>159437.16</v>
      </c>
      <c r="F764" s="37">
        <v>70880.34</v>
      </c>
      <c r="G764" s="86">
        <f t="shared" si="11"/>
        <v>3520328.21</v>
      </c>
    </row>
    <row r="765" spans="1:7" ht="15.6" x14ac:dyDescent="0.3">
      <c r="A765" s="32">
        <v>763</v>
      </c>
      <c r="B765" s="32" t="s">
        <v>66</v>
      </c>
      <c r="C765" s="32" t="s">
        <v>785</v>
      </c>
      <c r="D765" s="37">
        <v>3556594.62</v>
      </c>
      <c r="E765" s="37">
        <v>172356.15</v>
      </c>
      <c r="F765" s="37">
        <v>76623.66</v>
      </c>
      <c r="G765" s="86">
        <f t="shared" si="11"/>
        <v>3805574.43</v>
      </c>
    </row>
    <row r="766" spans="1:7" ht="15.6" x14ac:dyDescent="0.3">
      <c r="A766" s="32">
        <v>764</v>
      </c>
      <c r="B766" s="32" t="s">
        <v>66</v>
      </c>
      <c r="C766" s="32" t="s">
        <v>786</v>
      </c>
      <c r="D766" s="37">
        <v>4694414.84</v>
      </c>
      <c r="E766" s="37">
        <v>227495.96</v>
      </c>
      <c r="F766" s="37">
        <v>101136.98</v>
      </c>
      <c r="G766" s="86">
        <f t="shared" si="11"/>
        <v>5023047.78</v>
      </c>
    </row>
    <row r="767" spans="1:7" ht="15.6" x14ac:dyDescent="0.3">
      <c r="A767" s="32">
        <v>765</v>
      </c>
      <c r="B767" s="32" t="s">
        <v>66</v>
      </c>
      <c r="C767" s="32" t="s">
        <v>787</v>
      </c>
      <c r="D767" s="37">
        <v>2931098.58</v>
      </c>
      <c r="E767" s="37">
        <v>142043.92000000001</v>
      </c>
      <c r="F767" s="37">
        <v>63147.9</v>
      </c>
      <c r="G767" s="86">
        <f t="shared" si="11"/>
        <v>3136290.4</v>
      </c>
    </row>
    <row r="768" spans="1:7" ht="15.6" x14ac:dyDescent="0.3">
      <c r="A768" s="32">
        <v>766</v>
      </c>
      <c r="B768" s="32" t="s">
        <v>66</v>
      </c>
      <c r="C768" s="32" t="s">
        <v>788</v>
      </c>
      <c r="D768" s="37">
        <v>3385467.31</v>
      </c>
      <c r="E768" s="37">
        <v>164063.07999999999</v>
      </c>
      <c r="F768" s="37">
        <v>72936.87</v>
      </c>
      <c r="G768" s="86">
        <f t="shared" si="11"/>
        <v>3622467.2600000002</v>
      </c>
    </row>
    <row r="769" spans="1:7" ht="15.6" x14ac:dyDescent="0.3">
      <c r="A769" s="32">
        <v>767</v>
      </c>
      <c r="B769" s="32" t="s">
        <v>66</v>
      </c>
      <c r="C769" s="32" t="s">
        <v>789</v>
      </c>
      <c r="D769" s="37">
        <v>3586791.32</v>
      </c>
      <c r="E769" s="37">
        <v>173819.44</v>
      </c>
      <c r="F769" s="37">
        <v>77274.22</v>
      </c>
      <c r="G769" s="86">
        <f t="shared" si="11"/>
        <v>3837884.98</v>
      </c>
    </row>
    <row r="770" spans="1:7" ht="15.6" x14ac:dyDescent="0.3">
      <c r="A770" s="32">
        <v>768</v>
      </c>
      <c r="B770" s="32" t="s">
        <v>66</v>
      </c>
      <c r="C770" s="32" t="s">
        <v>790</v>
      </c>
      <c r="D770" s="37">
        <v>3961277.41</v>
      </c>
      <c r="E770" s="37">
        <v>191967.4</v>
      </c>
      <c r="F770" s="37">
        <v>85342.18</v>
      </c>
      <c r="G770" s="86">
        <f t="shared" si="11"/>
        <v>4238586.99</v>
      </c>
    </row>
    <row r="771" spans="1:7" ht="15.6" x14ac:dyDescent="0.3">
      <c r="A771" s="32">
        <v>769</v>
      </c>
      <c r="B771" s="32" t="s">
        <v>67</v>
      </c>
      <c r="C771" s="32" t="s">
        <v>791</v>
      </c>
      <c r="D771" s="37">
        <v>2616704.0299999998</v>
      </c>
      <c r="E771" s="37">
        <v>126808.05</v>
      </c>
      <c r="F771" s="37">
        <v>56374.55</v>
      </c>
      <c r="G771" s="86">
        <f t="shared" si="11"/>
        <v>2799886.6299999994</v>
      </c>
    </row>
    <row r="772" spans="1:7" ht="15.6" x14ac:dyDescent="0.3">
      <c r="A772" s="32">
        <v>770</v>
      </c>
      <c r="B772" s="32" t="s">
        <v>67</v>
      </c>
      <c r="C772" s="32" t="s">
        <v>792</v>
      </c>
      <c r="D772" s="37">
        <v>6679826.0499999998</v>
      </c>
      <c r="E772" s="37">
        <v>323710.94</v>
      </c>
      <c r="F772" s="37">
        <v>143910.89000000001</v>
      </c>
      <c r="G772" s="86">
        <f t="shared" ref="G772:G776" si="12">D772+E772+F772</f>
        <v>7147447.8799999999</v>
      </c>
    </row>
    <row r="773" spans="1:7" ht="15.6" x14ac:dyDescent="0.3">
      <c r="A773" s="32">
        <v>771</v>
      </c>
      <c r="B773" s="32" t="s">
        <v>67</v>
      </c>
      <c r="C773" s="32" t="s">
        <v>793</v>
      </c>
      <c r="D773" s="37">
        <v>3762563.34</v>
      </c>
      <c r="E773" s="37">
        <v>182337.52</v>
      </c>
      <c r="F773" s="37">
        <v>81061.070000000007</v>
      </c>
      <c r="G773" s="86">
        <f t="shared" si="12"/>
        <v>4025961.9299999997</v>
      </c>
    </row>
    <row r="774" spans="1:7" ht="15.6" x14ac:dyDescent="0.3">
      <c r="A774" s="32">
        <v>772</v>
      </c>
      <c r="B774" s="32" t="s">
        <v>67</v>
      </c>
      <c r="C774" s="32" t="s">
        <v>794</v>
      </c>
      <c r="D774" s="37">
        <v>3224566.67</v>
      </c>
      <c r="E774" s="37">
        <v>156265.67000000001</v>
      </c>
      <c r="F774" s="37">
        <v>69470.41</v>
      </c>
      <c r="G774" s="86">
        <f t="shared" si="12"/>
        <v>3450302.75</v>
      </c>
    </row>
    <row r="775" spans="1:7" ht="15.6" x14ac:dyDescent="0.3">
      <c r="A775" s="32">
        <v>773</v>
      </c>
      <c r="B775" s="32" t="s">
        <v>67</v>
      </c>
      <c r="C775" s="32" t="s">
        <v>795</v>
      </c>
      <c r="D775" s="37">
        <v>3063886.63</v>
      </c>
      <c r="E775" s="37">
        <v>148478.96</v>
      </c>
      <c r="F775" s="37">
        <v>66008.7</v>
      </c>
      <c r="G775" s="86">
        <f t="shared" si="12"/>
        <v>3278374.29</v>
      </c>
    </row>
    <row r="776" spans="1:7" ht="15.6" x14ac:dyDescent="0.3">
      <c r="A776" s="32">
        <v>774</v>
      </c>
      <c r="B776" s="32" t="s">
        <v>67</v>
      </c>
      <c r="C776" s="32" t="s">
        <v>796</v>
      </c>
      <c r="D776" s="37">
        <v>3151630.07</v>
      </c>
      <c r="E776" s="37">
        <v>152731.09</v>
      </c>
      <c r="F776" s="37">
        <v>67899.06</v>
      </c>
      <c r="G776" s="86">
        <f t="shared" si="12"/>
        <v>3372260.2199999997</v>
      </c>
    </row>
    <row r="777" spans="1:7" ht="15.6" x14ac:dyDescent="0.3">
      <c r="A777" s="32"/>
      <c r="B777" s="141" t="s">
        <v>14</v>
      </c>
      <c r="C777" s="143"/>
      <c r="D777" s="84">
        <f>SUM(D3:D776)</f>
        <v>2476218826.9199996</v>
      </c>
      <c r="E777" s="84">
        <f>SUM(E3:E776)</f>
        <v>119999999.99999996</v>
      </c>
      <c r="F777" s="84">
        <f t="shared" ref="F777:G777" si="13">SUM(F3:F776)</f>
        <v>53347923.639999919</v>
      </c>
      <c r="G777" s="84">
        <f t="shared" si="13"/>
        <v>2649566750.5600019</v>
      </c>
    </row>
  </sheetData>
  <mergeCells count="1">
    <mergeCell ref="B777:C7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individuals LGCS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2022-07-20T13:22:42Z</cp:lastPrinted>
  <dcterms:created xsi:type="dcterms:W3CDTF">2003-11-12T08:54:16Z</dcterms:created>
  <dcterms:modified xsi:type="dcterms:W3CDTF">2022-09-07T13:31:14Z</dcterms:modified>
</cp:coreProperties>
</file>